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480" windowHeight="8505" tabRatio="790" firstSheet="2" activeTab="4"/>
  </bookViews>
  <sheets>
    <sheet name="microbiologia" sheetId="2" r:id="rId1"/>
    <sheet name="QUIMICA" sheetId="3" r:id="rId2"/>
    <sheet name="DINAMICA" sheetId="4" r:id="rId3"/>
    <sheet name="organica-tunal" sheetId="5" r:id="rId4"/>
    <sheet name="ORGANICAkennedy" sheetId="6" r:id="rId5"/>
    <sheet name="BIOPROCESOS" sheetId="7" r:id="rId6"/>
    <sheet name="ETOLOGIA" sheetId="8" r:id="rId7"/>
  </sheets>
  <calcPr calcId="124519"/>
</workbook>
</file>

<file path=xl/calcChain.xml><?xml version="1.0" encoding="utf-8"?>
<calcChain xmlns="http://schemas.openxmlformats.org/spreadsheetml/2006/main">
  <c r="BI9" i="7"/>
  <c r="O47" i="5" l="1"/>
  <c r="O20"/>
  <c r="Q13"/>
  <c r="Q17"/>
  <c r="Q20"/>
  <c r="Q22"/>
  <c r="Q26"/>
  <c r="Q28"/>
  <c r="Q29"/>
  <c r="Q30"/>
  <c r="Q32"/>
  <c r="Q35"/>
  <c r="Q37"/>
  <c r="Q8"/>
  <c r="BB10" i="7" l="1"/>
  <c r="BB11"/>
  <c r="BB12"/>
  <c r="BB13"/>
  <c r="BB14"/>
  <c r="BB15"/>
  <c r="BB16"/>
  <c r="BB17"/>
  <c r="BB18"/>
  <c r="BB19"/>
  <c r="BB20"/>
  <c r="BB21"/>
  <c r="BB22"/>
  <c r="BB23"/>
  <c r="BB24"/>
  <c r="BB25"/>
  <c r="BB26"/>
  <c r="BB27"/>
  <c r="BB28"/>
  <c r="BB29"/>
  <c r="BB30"/>
  <c r="BB31"/>
  <c r="BB32"/>
  <c r="BB33"/>
  <c r="BB34"/>
  <c r="BB35"/>
  <c r="BB36"/>
  <c r="BB9"/>
  <c r="AR10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9"/>
  <c r="L8"/>
  <c r="BI19" i="8" l="1"/>
  <c r="BJ19" s="1"/>
  <c r="I19" s="1"/>
  <c r="BI18"/>
  <c r="AY17"/>
  <c r="AO17"/>
  <c r="AE17"/>
  <c r="AF17" s="1"/>
  <c r="F17" s="1"/>
  <c r="U17"/>
  <c r="AG15" i="5"/>
  <c r="BI10" i="7"/>
  <c r="BJ10" s="1"/>
  <c r="I10" s="1"/>
  <c r="AY10"/>
  <c r="AZ10" s="1"/>
  <c r="H10" s="1"/>
  <c r="AO10"/>
  <c r="AP10" s="1"/>
  <c r="G10" s="1"/>
  <c r="AE10"/>
  <c r="AF10"/>
  <c r="U10"/>
  <c r="V10" s="1"/>
  <c r="E10" s="1"/>
  <c r="F10"/>
  <c r="N10" i="6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8"/>
  <c r="K10"/>
  <c r="AG11"/>
  <c r="G11" s="1"/>
  <c r="AF12"/>
  <c r="AG12" s="1"/>
  <c r="G12" s="1"/>
  <c r="AF13"/>
  <c r="AG13" s="1"/>
  <c r="G13" s="1"/>
  <c r="AF14"/>
  <c r="AG14" s="1"/>
  <c r="G14" s="1"/>
  <c r="AF15"/>
  <c r="AG15" s="1"/>
  <c r="G15" s="1"/>
  <c r="AF16"/>
  <c r="AG16" s="1"/>
  <c r="G16" s="1"/>
  <c r="AF18"/>
  <c r="AG18" s="1"/>
  <c r="G18" s="1"/>
  <c r="AF19"/>
  <c r="AG19" s="1"/>
  <c r="G19" s="1"/>
  <c r="AF20"/>
  <c r="AG20" s="1"/>
  <c r="G20" s="1"/>
  <c r="AF21"/>
  <c r="AG21" s="1"/>
  <c r="G21" s="1"/>
  <c r="AF22"/>
  <c r="AG22" s="1"/>
  <c r="G22" s="1"/>
  <c r="AF23"/>
  <c r="AG23" s="1"/>
  <c r="G23" s="1"/>
  <c r="AF24"/>
  <c r="AG24" s="1"/>
  <c r="G24" s="1"/>
  <c r="AF26"/>
  <c r="AG26" s="1"/>
  <c r="G26" s="1"/>
  <c r="AF27"/>
  <c r="AG27" s="1"/>
  <c r="G27" s="1"/>
  <c r="AF28"/>
  <c r="AF29"/>
  <c r="AF30"/>
  <c r="AG30" s="1"/>
  <c r="G30" s="1"/>
  <c r="AF10"/>
  <c r="AG10" s="1"/>
  <c r="G10" s="1"/>
  <c r="AC9"/>
  <c r="AC10"/>
  <c r="J10" s="1"/>
  <c r="AC11"/>
  <c r="J11" s="1"/>
  <c r="AC12"/>
  <c r="J12" s="1"/>
  <c r="AC13"/>
  <c r="J13" s="1"/>
  <c r="AC14"/>
  <c r="J14" s="1"/>
  <c r="AC15"/>
  <c r="J15" s="1"/>
  <c r="AC16"/>
  <c r="J16" s="1"/>
  <c r="AC17"/>
  <c r="J17" s="1"/>
  <c r="AC18"/>
  <c r="J18" s="1"/>
  <c r="AC19"/>
  <c r="J19" s="1"/>
  <c r="AC20"/>
  <c r="J20" s="1"/>
  <c r="AC21"/>
  <c r="J21" s="1"/>
  <c r="AC22"/>
  <c r="J22" s="1"/>
  <c r="AC23"/>
  <c r="J23" s="1"/>
  <c r="AC24"/>
  <c r="J24" s="1"/>
  <c r="AC25"/>
  <c r="J25" s="1"/>
  <c r="AC26"/>
  <c r="J26" s="1"/>
  <c r="AC27"/>
  <c r="J27" s="1"/>
  <c r="AC28"/>
  <c r="J28" s="1"/>
  <c r="AC29"/>
  <c r="J29" s="1"/>
  <c r="AC30"/>
  <c r="AC8"/>
  <c r="U36" i="7"/>
  <c r="V36" s="1"/>
  <c r="E36" s="1"/>
  <c r="AE36"/>
  <c r="AF36" s="1"/>
  <c r="F36" s="1"/>
  <c r="AO36"/>
  <c r="AP36" s="1"/>
  <c r="G36" s="1"/>
  <c r="AY36"/>
  <c r="AZ36" s="1"/>
  <c r="H36" s="1"/>
  <c r="BI36"/>
  <c r="BJ36" s="1"/>
  <c r="I36" s="1"/>
  <c r="K47" i="5"/>
  <c r="N47"/>
  <c r="U47"/>
  <c r="E47" s="1"/>
  <c r="Y47"/>
  <c r="F47" s="1"/>
  <c r="AC47"/>
  <c r="G47" s="1"/>
  <c r="AG47"/>
  <c r="H47" s="1"/>
  <c r="AJ47"/>
  <c r="I47" s="1"/>
  <c r="AO47"/>
  <c r="J47" s="1"/>
  <c r="AG9"/>
  <c r="H9" s="1"/>
  <c r="AG10"/>
  <c r="H10" s="1"/>
  <c r="AG11"/>
  <c r="H11" s="1"/>
  <c r="AG12"/>
  <c r="AG13"/>
  <c r="H13" s="1"/>
  <c r="AG14"/>
  <c r="H14" s="1"/>
  <c r="AG16"/>
  <c r="H16" s="1"/>
  <c r="AG17"/>
  <c r="AG18"/>
  <c r="H18" s="1"/>
  <c r="AG19"/>
  <c r="H19" s="1"/>
  <c r="AG20"/>
  <c r="AG21"/>
  <c r="H21" s="1"/>
  <c r="AG22"/>
  <c r="H22" s="1"/>
  <c r="L22" s="1"/>
  <c r="O22" s="1"/>
  <c r="AG23"/>
  <c r="H23" s="1"/>
  <c r="AG24"/>
  <c r="AG25"/>
  <c r="AG26"/>
  <c r="H26" s="1"/>
  <c r="L26" s="1"/>
  <c r="O26" s="1"/>
  <c r="AG27"/>
  <c r="H27" s="1"/>
  <c r="AG28"/>
  <c r="AG29"/>
  <c r="AG30"/>
  <c r="H30" s="1"/>
  <c r="L30" s="1"/>
  <c r="O30" s="1"/>
  <c r="AG31"/>
  <c r="H31" s="1"/>
  <c r="AG32"/>
  <c r="AG33"/>
  <c r="AG34"/>
  <c r="H34" s="1"/>
  <c r="AG35"/>
  <c r="H35" s="1"/>
  <c r="AG36"/>
  <c r="AG37"/>
  <c r="AG38"/>
  <c r="H38" s="1"/>
  <c r="AG39"/>
  <c r="H39" s="1"/>
  <c r="AG40"/>
  <c r="AG41"/>
  <c r="AG42"/>
  <c r="H42" s="1"/>
  <c r="AG43"/>
  <c r="H43" s="1"/>
  <c r="AG44"/>
  <c r="AG45"/>
  <c r="AG46"/>
  <c r="H46" s="1"/>
  <c r="H12"/>
  <c r="H15"/>
  <c r="H17"/>
  <c r="H20"/>
  <c r="H24"/>
  <c r="H25"/>
  <c r="H28"/>
  <c r="H29"/>
  <c r="H32"/>
  <c r="H33"/>
  <c r="H36"/>
  <c r="H37"/>
  <c r="H40"/>
  <c r="H41"/>
  <c r="H44"/>
  <c r="H45"/>
  <c r="AG8"/>
  <c r="H8"/>
  <c r="AO9"/>
  <c r="J9" s="1"/>
  <c r="AO10"/>
  <c r="AO11"/>
  <c r="AO12"/>
  <c r="J12" s="1"/>
  <c r="AO13"/>
  <c r="J13" s="1"/>
  <c r="AO14"/>
  <c r="AO15"/>
  <c r="AO16"/>
  <c r="J16" s="1"/>
  <c r="AO17"/>
  <c r="AO18"/>
  <c r="J18" s="1"/>
  <c r="AO19"/>
  <c r="J19" s="1"/>
  <c r="AO20"/>
  <c r="J20" s="1"/>
  <c r="AO21"/>
  <c r="J21" s="1"/>
  <c r="AO22"/>
  <c r="AO23"/>
  <c r="AO24"/>
  <c r="J24" s="1"/>
  <c r="AO25"/>
  <c r="J25" s="1"/>
  <c r="AO26"/>
  <c r="AO27"/>
  <c r="AO28"/>
  <c r="J28" s="1"/>
  <c r="AO29"/>
  <c r="J29" s="1"/>
  <c r="AO30"/>
  <c r="AO31"/>
  <c r="AO32"/>
  <c r="J32" s="1"/>
  <c r="AO33"/>
  <c r="AO34"/>
  <c r="AO35"/>
  <c r="AO36"/>
  <c r="J36" s="1"/>
  <c r="AO37"/>
  <c r="J37" s="1"/>
  <c r="AO38"/>
  <c r="AO39"/>
  <c r="AO40"/>
  <c r="J40" s="1"/>
  <c r="AO41"/>
  <c r="J41" s="1"/>
  <c r="AO42"/>
  <c r="AO43"/>
  <c r="AO44"/>
  <c r="AO45"/>
  <c r="J45" s="1"/>
  <c r="AO46"/>
  <c r="AJ9"/>
  <c r="AJ10"/>
  <c r="AJ11"/>
  <c r="I11" s="1"/>
  <c r="AJ12"/>
  <c r="AJ13"/>
  <c r="AJ14"/>
  <c r="AJ15"/>
  <c r="I15" s="1"/>
  <c r="AJ16"/>
  <c r="AJ17"/>
  <c r="AJ18"/>
  <c r="AJ19"/>
  <c r="I19" s="1"/>
  <c r="AJ20"/>
  <c r="AJ21"/>
  <c r="AJ22"/>
  <c r="AJ23"/>
  <c r="I23" s="1"/>
  <c r="AJ24"/>
  <c r="AJ25"/>
  <c r="AJ26"/>
  <c r="AJ27"/>
  <c r="I27" s="1"/>
  <c r="AJ28"/>
  <c r="AJ29"/>
  <c r="AJ30"/>
  <c r="AJ31"/>
  <c r="I31" s="1"/>
  <c r="AJ32"/>
  <c r="AJ33"/>
  <c r="AJ34"/>
  <c r="AJ35"/>
  <c r="I35" s="1"/>
  <c r="AJ36"/>
  <c r="AJ37"/>
  <c r="AJ38"/>
  <c r="AJ39"/>
  <c r="I39" s="1"/>
  <c r="AJ40"/>
  <c r="AJ41"/>
  <c r="AJ42"/>
  <c r="I42" s="1"/>
  <c r="AJ43"/>
  <c r="I43" s="1"/>
  <c r="AJ44"/>
  <c r="AJ45"/>
  <c r="AJ46"/>
  <c r="I46" s="1"/>
  <c r="AC9"/>
  <c r="G9" s="1"/>
  <c r="AC10"/>
  <c r="AC11"/>
  <c r="AC12"/>
  <c r="G12" s="1"/>
  <c r="AC13"/>
  <c r="G13" s="1"/>
  <c r="AC14"/>
  <c r="AC15"/>
  <c r="AC16"/>
  <c r="G16" s="1"/>
  <c r="AC17"/>
  <c r="G17" s="1"/>
  <c r="AC18"/>
  <c r="AC19"/>
  <c r="AC20"/>
  <c r="AC21"/>
  <c r="G21" s="1"/>
  <c r="AC22"/>
  <c r="AC23"/>
  <c r="AC24"/>
  <c r="AC25"/>
  <c r="G25" s="1"/>
  <c r="AC26"/>
  <c r="AC27"/>
  <c r="G27" s="1"/>
  <c r="AC28"/>
  <c r="G28" s="1"/>
  <c r="AC29"/>
  <c r="G29" s="1"/>
  <c r="AC30"/>
  <c r="AC31"/>
  <c r="AC32"/>
  <c r="AC33"/>
  <c r="G33" s="1"/>
  <c r="AC34"/>
  <c r="AC35"/>
  <c r="AC36"/>
  <c r="AC37"/>
  <c r="G37" s="1"/>
  <c r="AC38"/>
  <c r="AC39"/>
  <c r="AC40"/>
  <c r="G40" s="1"/>
  <c r="AC41"/>
  <c r="G41" s="1"/>
  <c r="AC42"/>
  <c r="AC43"/>
  <c r="AC44"/>
  <c r="G44" s="1"/>
  <c r="AC45"/>
  <c r="G45" s="1"/>
  <c r="AC46"/>
  <c r="Y9"/>
  <c r="Y10"/>
  <c r="Y11"/>
  <c r="F11" s="1"/>
  <c r="Y12"/>
  <c r="Y13"/>
  <c r="Y14"/>
  <c r="Y15"/>
  <c r="F15" s="1"/>
  <c r="Y16"/>
  <c r="Y17"/>
  <c r="Y18"/>
  <c r="Y19"/>
  <c r="F19" s="1"/>
  <c r="Y20"/>
  <c r="Y21"/>
  <c r="Y22"/>
  <c r="Y23"/>
  <c r="F23" s="1"/>
  <c r="Y24"/>
  <c r="Y25"/>
  <c r="Y26"/>
  <c r="Y27"/>
  <c r="F27" s="1"/>
  <c r="Y28"/>
  <c r="F28" s="1"/>
  <c r="Y29"/>
  <c r="Y30"/>
  <c r="Y31"/>
  <c r="F31" s="1"/>
  <c r="Y32"/>
  <c r="Y33"/>
  <c r="Y34"/>
  <c r="Y35"/>
  <c r="F35" s="1"/>
  <c r="Y36"/>
  <c r="Y37"/>
  <c r="Y38"/>
  <c r="Y39"/>
  <c r="F39" s="1"/>
  <c r="Y40"/>
  <c r="Y41"/>
  <c r="Y42"/>
  <c r="Y43"/>
  <c r="F43" s="1"/>
  <c r="Y44"/>
  <c r="Y45"/>
  <c r="Y46"/>
  <c r="U9"/>
  <c r="E9" s="1"/>
  <c r="U10"/>
  <c r="E10" s="1"/>
  <c r="U11"/>
  <c r="U12"/>
  <c r="E12" s="1"/>
  <c r="U13"/>
  <c r="E13" s="1"/>
  <c r="U14"/>
  <c r="U15"/>
  <c r="U16"/>
  <c r="E16" s="1"/>
  <c r="U17"/>
  <c r="E17" s="1"/>
  <c r="U18"/>
  <c r="U19"/>
  <c r="U20"/>
  <c r="E20" s="1"/>
  <c r="U21"/>
  <c r="U22"/>
  <c r="U23"/>
  <c r="U24"/>
  <c r="E24" s="1"/>
  <c r="U25"/>
  <c r="E25" s="1"/>
  <c r="U26"/>
  <c r="U27"/>
  <c r="U28"/>
  <c r="E28" s="1"/>
  <c r="U29"/>
  <c r="E29" s="1"/>
  <c r="U30"/>
  <c r="U31"/>
  <c r="U32"/>
  <c r="E32" s="1"/>
  <c r="U33"/>
  <c r="E33" s="1"/>
  <c r="U34"/>
  <c r="U35"/>
  <c r="U36"/>
  <c r="E36" s="1"/>
  <c r="U37"/>
  <c r="U38"/>
  <c r="U39"/>
  <c r="U40"/>
  <c r="E40" s="1"/>
  <c r="U41"/>
  <c r="E41" s="1"/>
  <c r="U42"/>
  <c r="U43"/>
  <c r="U44"/>
  <c r="U45"/>
  <c r="E45" s="1"/>
  <c r="U46"/>
  <c r="E46" s="1"/>
  <c r="F46"/>
  <c r="G46"/>
  <c r="J46"/>
  <c r="K46"/>
  <c r="N46"/>
  <c r="BI10" i="8"/>
  <c r="BJ10" s="1"/>
  <c r="I10" s="1"/>
  <c r="AY10"/>
  <c r="AZ10"/>
  <c r="H10" s="1"/>
  <c r="AO10"/>
  <c r="AP10" s="1"/>
  <c r="G10" s="1"/>
  <c r="AE10"/>
  <c r="AF10"/>
  <c r="F10" s="1"/>
  <c r="U10"/>
  <c r="V10" s="1"/>
  <c r="E10" s="1"/>
  <c r="J10" s="1"/>
  <c r="L10" s="1"/>
  <c r="F45" i="5"/>
  <c r="I45"/>
  <c r="K45"/>
  <c r="N45"/>
  <c r="E44"/>
  <c r="F44"/>
  <c r="I44"/>
  <c r="J44"/>
  <c r="K44"/>
  <c r="N44"/>
  <c r="E43"/>
  <c r="G43"/>
  <c r="J43"/>
  <c r="K43"/>
  <c r="N43"/>
  <c r="E42"/>
  <c r="F42"/>
  <c r="G42"/>
  <c r="J42"/>
  <c r="K42"/>
  <c r="N42"/>
  <c r="F41"/>
  <c r="I41"/>
  <c r="K41"/>
  <c r="N41"/>
  <c r="U9" i="6"/>
  <c r="E9" s="1"/>
  <c r="Y9"/>
  <c r="AG9"/>
  <c r="AJ9"/>
  <c r="H9" s="1"/>
  <c r="AO9"/>
  <c r="I9" s="1"/>
  <c r="U10"/>
  <c r="E10" s="1"/>
  <c r="Y10"/>
  <c r="F10" s="1"/>
  <c r="AJ10"/>
  <c r="H10" s="1"/>
  <c r="AO10"/>
  <c r="I10" s="1"/>
  <c r="U11"/>
  <c r="E11" s="1"/>
  <c r="Y11"/>
  <c r="F11" s="1"/>
  <c r="AJ11"/>
  <c r="H11" s="1"/>
  <c r="AO11"/>
  <c r="I11" s="1"/>
  <c r="U12"/>
  <c r="E12" s="1"/>
  <c r="Y12"/>
  <c r="F12" s="1"/>
  <c r="AJ12"/>
  <c r="AO12"/>
  <c r="U13"/>
  <c r="E13" s="1"/>
  <c r="Y13"/>
  <c r="AJ13"/>
  <c r="AO13"/>
  <c r="I13" s="1"/>
  <c r="U14"/>
  <c r="E14" s="1"/>
  <c r="Y14"/>
  <c r="F14" s="1"/>
  <c r="AJ14"/>
  <c r="H14" s="1"/>
  <c r="AO14"/>
  <c r="I14" s="1"/>
  <c r="U15"/>
  <c r="E15" s="1"/>
  <c r="Y15"/>
  <c r="AJ15"/>
  <c r="H15" s="1"/>
  <c r="AO15"/>
  <c r="I15" s="1"/>
  <c r="U16"/>
  <c r="E16" s="1"/>
  <c r="Y16"/>
  <c r="F16" s="1"/>
  <c r="AJ16"/>
  <c r="AO16"/>
  <c r="I16" s="1"/>
  <c r="U17"/>
  <c r="E17" s="1"/>
  <c r="Y17"/>
  <c r="AG17"/>
  <c r="G17" s="1"/>
  <c r="AJ17"/>
  <c r="H17" s="1"/>
  <c r="AO17"/>
  <c r="I17" s="1"/>
  <c r="U18"/>
  <c r="E18" s="1"/>
  <c r="Y18"/>
  <c r="F18" s="1"/>
  <c r="AJ18"/>
  <c r="H18" s="1"/>
  <c r="AO18"/>
  <c r="I18" s="1"/>
  <c r="U19"/>
  <c r="Y19"/>
  <c r="F19" s="1"/>
  <c r="AJ19"/>
  <c r="H19" s="1"/>
  <c r="AO19"/>
  <c r="I19" s="1"/>
  <c r="U20"/>
  <c r="Y20"/>
  <c r="AJ20"/>
  <c r="H20" s="1"/>
  <c r="AO20"/>
  <c r="I20" s="1"/>
  <c r="U21"/>
  <c r="E21" s="1"/>
  <c r="Y21"/>
  <c r="F21" s="1"/>
  <c r="AJ21"/>
  <c r="H21" s="1"/>
  <c r="AO21"/>
  <c r="I21" s="1"/>
  <c r="U22"/>
  <c r="E22" s="1"/>
  <c r="Y22"/>
  <c r="F22" s="1"/>
  <c r="AJ22"/>
  <c r="H22" s="1"/>
  <c r="AO22"/>
  <c r="I22" s="1"/>
  <c r="U23"/>
  <c r="E23" s="1"/>
  <c r="Y23"/>
  <c r="F23" s="1"/>
  <c r="AJ23"/>
  <c r="H23" s="1"/>
  <c r="AO23"/>
  <c r="U24"/>
  <c r="E24" s="1"/>
  <c r="Y24"/>
  <c r="F24" s="1"/>
  <c r="AJ24"/>
  <c r="H24" s="1"/>
  <c r="AO24"/>
  <c r="I24" s="1"/>
  <c r="U25"/>
  <c r="E25" s="1"/>
  <c r="Y25"/>
  <c r="F25" s="1"/>
  <c r="AG25"/>
  <c r="G25" s="1"/>
  <c r="AJ25"/>
  <c r="H25" s="1"/>
  <c r="AO25"/>
  <c r="I25" s="1"/>
  <c r="U26"/>
  <c r="E26" s="1"/>
  <c r="Y26"/>
  <c r="AJ26"/>
  <c r="AO26"/>
  <c r="I26" s="1"/>
  <c r="U27"/>
  <c r="E27" s="1"/>
  <c r="Y27"/>
  <c r="F27" s="1"/>
  <c r="AJ27"/>
  <c r="H27" s="1"/>
  <c r="AO27"/>
  <c r="I27" s="1"/>
  <c r="U28"/>
  <c r="E28" s="1"/>
  <c r="Y28"/>
  <c r="F28" s="1"/>
  <c r="AG28"/>
  <c r="G28" s="1"/>
  <c r="AJ28"/>
  <c r="H28" s="1"/>
  <c r="AO28"/>
  <c r="I28" s="1"/>
  <c r="U29"/>
  <c r="Y29"/>
  <c r="AG29"/>
  <c r="G29" s="1"/>
  <c r="AJ29"/>
  <c r="H29" s="1"/>
  <c r="AO29"/>
  <c r="U30"/>
  <c r="Y30"/>
  <c r="AJ30"/>
  <c r="H30" s="1"/>
  <c r="AO30"/>
  <c r="I30" s="1"/>
  <c r="F9"/>
  <c r="G9"/>
  <c r="K9"/>
  <c r="P9"/>
  <c r="K11"/>
  <c r="H12"/>
  <c r="I12"/>
  <c r="K12"/>
  <c r="F13"/>
  <c r="H13"/>
  <c r="K13"/>
  <c r="K14"/>
  <c r="F15"/>
  <c r="K15"/>
  <c r="H16"/>
  <c r="K16"/>
  <c r="F17"/>
  <c r="K17"/>
  <c r="K18"/>
  <c r="E19"/>
  <c r="K19"/>
  <c r="E20"/>
  <c r="F20"/>
  <c r="K20"/>
  <c r="K21"/>
  <c r="K22"/>
  <c r="I23"/>
  <c r="K23"/>
  <c r="K24"/>
  <c r="K25"/>
  <c r="F26"/>
  <c r="H26"/>
  <c r="K26"/>
  <c r="K27"/>
  <c r="K28"/>
  <c r="E29"/>
  <c r="F29"/>
  <c r="I29"/>
  <c r="K29"/>
  <c r="E30"/>
  <c r="F30"/>
  <c r="K30"/>
  <c r="AO8"/>
  <c r="I8" s="1"/>
  <c r="AJ8"/>
  <c r="AG8"/>
  <c r="G8" s="1"/>
  <c r="Y8"/>
  <c r="F8" s="1"/>
  <c r="U8"/>
  <c r="E8" s="1"/>
  <c r="O8"/>
  <c r="K8"/>
  <c r="H8"/>
  <c r="N9" i="5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8"/>
  <c r="F9"/>
  <c r="I9"/>
  <c r="K9"/>
  <c r="F10"/>
  <c r="G10"/>
  <c r="I10"/>
  <c r="J10"/>
  <c r="K10"/>
  <c r="E11"/>
  <c r="G11"/>
  <c r="J11"/>
  <c r="K11"/>
  <c r="F12"/>
  <c r="I12"/>
  <c r="K12"/>
  <c r="F13"/>
  <c r="I13"/>
  <c r="K13"/>
  <c r="E14"/>
  <c r="F14"/>
  <c r="G14"/>
  <c r="I14"/>
  <c r="J14"/>
  <c r="K14"/>
  <c r="E15"/>
  <c r="G15"/>
  <c r="J15"/>
  <c r="K15"/>
  <c r="F16"/>
  <c r="I16"/>
  <c r="K16"/>
  <c r="F17"/>
  <c r="I17"/>
  <c r="J17"/>
  <c r="K17"/>
  <c r="E18"/>
  <c r="F18"/>
  <c r="G18"/>
  <c r="I18"/>
  <c r="K18"/>
  <c r="E19"/>
  <c r="G19"/>
  <c r="K19"/>
  <c r="F20"/>
  <c r="G20"/>
  <c r="I20"/>
  <c r="K20"/>
  <c r="E21"/>
  <c r="F21"/>
  <c r="I21"/>
  <c r="K21"/>
  <c r="E22"/>
  <c r="F22"/>
  <c r="G22"/>
  <c r="I22"/>
  <c r="J22"/>
  <c r="K22"/>
  <c r="E23"/>
  <c r="G23"/>
  <c r="J23"/>
  <c r="K23"/>
  <c r="F24"/>
  <c r="G24"/>
  <c r="I24"/>
  <c r="K24"/>
  <c r="F25"/>
  <c r="I25"/>
  <c r="K25"/>
  <c r="E26"/>
  <c r="F26"/>
  <c r="G26"/>
  <c r="I26"/>
  <c r="J26"/>
  <c r="K26"/>
  <c r="E27"/>
  <c r="J27"/>
  <c r="K27"/>
  <c r="I28"/>
  <c r="K28"/>
  <c r="F29"/>
  <c r="I29"/>
  <c r="K29"/>
  <c r="E30"/>
  <c r="F30"/>
  <c r="G30"/>
  <c r="I30"/>
  <c r="J30"/>
  <c r="K30"/>
  <c r="E31"/>
  <c r="G31"/>
  <c r="J31"/>
  <c r="K31"/>
  <c r="F32"/>
  <c r="G32"/>
  <c r="I32"/>
  <c r="K32"/>
  <c r="F33"/>
  <c r="I33"/>
  <c r="J33"/>
  <c r="K33"/>
  <c r="E34"/>
  <c r="F34"/>
  <c r="G34"/>
  <c r="I34"/>
  <c r="J34"/>
  <c r="K34"/>
  <c r="E35"/>
  <c r="G35"/>
  <c r="J35"/>
  <c r="K35"/>
  <c r="F36"/>
  <c r="G36"/>
  <c r="I36"/>
  <c r="K36"/>
  <c r="E37"/>
  <c r="F37"/>
  <c r="I37"/>
  <c r="K37"/>
  <c r="E38"/>
  <c r="F38"/>
  <c r="G38"/>
  <c r="I38"/>
  <c r="J38"/>
  <c r="K38"/>
  <c r="E39"/>
  <c r="G39"/>
  <c r="J39"/>
  <c r="K39"/>
  <c r="F40"/>
  <c r="I40"/>
  <c r="K40"/>
  <c r="K8"/>
  <c r="AO8"/>
  <c r="J8" s="1"/>
  <c r="AJ8"/>
  <c r="I8" s="1"/>
  <c r="AC8"/>
  <c r="G8" s="1"/>
  <c r="Y8"/>
  <c r="F8" s="1"/>
  <c r="U8"/>
  <c r="E8" s="1"/>
  <c r="L8" s="1"/>
  <c r="BI34" i="8"/>
  <c r="BJ34" s="1"/>
  <c r="I34" s="1"/>
  <c r="AY34"/>
  <c r="AZ34" s="1"/>
  <c r="H34" s="1"/>
  <c r="AO34"/>
  <c r="AP34" s="1"/>
  <c r="G34" s="1"/>
  <c r="AE34"/>
  <c r="AF34" s="1"/>
  <c r="F34" s="1"/>
  <c r="U34"/>
  <c r="V34" s="1"/>
  <c r="E34" s="1"/>
  <c r="BI33"/>
  <c r="BJ33" s="1"/>
  <c r="I33" s="1"/>
  <c r="AY33"/>
  <c r="AZ33" s="1"/>
  <c r="H33" s="1"/>
  <c r="AO33"/>
  <c r="AP33" s="1"/>
  <c r="G33" s="1"/>
  <c r="AE33"/>
  <c r="AF33" s="1"/>
  <c r="F33" s="1"/>
  <c r="U33"/>
  <c r="V33" s="1"/>
  <c r="E33" s="1"/>
  <c r="BI32"/>
  <c r="BJ32" s="1"/>
  <c r="I32" s="1"/>
  <c r="AY32"/>
  <c r="AZ32" s="1"/>
  <c r="H32" s="1"/>
  <c r="AO32"/>
  <c r="AP32" s="1"/>
  <c r="G32" s="1"/>
  <c r="AE32"/>
  <c r="AF32" s="1"/>
  <c r="F32" s="1"/>
  <c r="U32"/>
  <c r="V32" s="1"/>
  <c r="E32" s="1"/>
  <c r="J32" s="1"/>
  <c r="L32" s="1"/>
  <c r="BI31"/>
  <c r="BJ31" s="1"/>
  <c r="I31" s="1"/>
  <c r="AY31"/>
  <c r="AZ31" s="1"/>
  <c r="H31" s="1"/>
  <c r="AO31"/>
  <c r="AP31" s="1"/>
  <c r="G31" s="1"/>
  <c r="AE31"/>
  <c r="AF31" s="1"/>
  <c r="F31" s="1"/>
  <c r="U31"/>
  <c r="V31" s="1"/>
  <c r="E31" s="1"/>
  <c r="BI30"/>
  <c r="BJ30" s="1"/>
  <c r="I30" s="1"/>
  <c r="AY30"/>
  <c r="AZ30" s="1"/>
  <c r="H30" s="1"/>
  <c r="AO30"/>
  <c r="AP30" s="1"/>
  <c r="G30" s="1"/>
  <c r="AE30"/>
  <c r="AF30" s="1"/>
  <c r="F30" s="1"/>
  <c r="U30"/>
  <c r="V30" s="1"/>
  <c r="E30" s="1"/>
  <c r="BI29"/>
  <c r="BJ29" s="1"/>
  <c r="I29" s="1"/>
  <c r="AY29"/>
  <c r="AZ29" s="1"/>
  <c r="H29" s="1"/>
  <c r="AO29"/>
  <c r="AP29" s="1"/>
  <c r="G29" s="1"/>
  <c r="AE29"/>
  <c r="AF29" s="1"/>
  <c r="F29" s="1"/>
  <c r="U29"/>
  <c r="V29" s="1"/>
  <c r="E29" s="1"/>
  <c r="BI28"/>
  <c r="BJ28" s="1"/>
  <c r="I28" s="1"/>
  <c r="AY28"/>
  <c r="AZ28" s="1"/>
  <c r="H28" s="1"/>
  <c r="AO28"/>
  <c r="AP28" s="1"/>
  <c r="G28" s="1"/>
  <c r="AE28"/>
  <c r="AF28" s="1"/>
  <c r="F28" s="1"/>
  <c r="U28"/>
  <c r="V28" s="1"/>
  <c r="E28" s="1"/>
  <c r="J28" s="1"/>
  <c r="L28" s="1"/>
  <c r="BI27"/>
  <c r="BJ27" s="1"/>
  <c r="I27" s="1"/>
  <c r="AY27"/>
  <c r="AZ27" s="1"/>
  <c r="H27" s="1"/>
  <c r="AO27"/>
  <c r="AP27" s="1"/>
  <c r="G27" s="1"/>
  <c r="AE27"/>
  <c r="AF27" s="1"/>
  <c r="F27" s="1"/>
  <c r="U27"/>
  <c r="V27" s="1"/>
  <c r="E27" s="1"/>
  <c r="BI26"/>
  <c r="BJ26" s="1"/>
  <c r="I26" s="1"/>
  <c r="AY26"/>
  <c r="AZ26" s="1"/>
  <c r="H26" s="1"/>
  <c r="AO26"/>
  <c r="AP26" s="1"/>
  <c r="G26" s="1"/>
  <c r="AE26"/>
  <c r="AF26" s="1"/>
  <c r="F26" s="1"/>
  <c r="U26"/>
  <c r="V26" s="1"/>
  <c r="E26" s="1"/>
  <c r="BI25"/>
  <c r="BJ25" s="1"/>
  <c r="I25" s="1"/>
  <c r="AY25"/>
  <c r="AZ25" s="1"/>
  <c r="H25" s="1"/>
  <c r="AO25"/>
  <c r="AP25" s="1"/>
  <c r="G25" s="1"/>
  <c r="AE25"/>
  <c r="AF25" s="1"/>
  <c r="F25" s="1"/>
  <c r="U25"/>
  <c r="V25" s="1"/>
  <c r="E25" s="1"/>
  <c r="BI24"/>
  <c r="BJ24" s="1"/>
  <c r="I24" s="1"/>
  <c r="AY24"/>
  <c r="AZ24" s="1"/>
  <c r="H24" s="1"/>
  <c r="AO24"/>
  <c r="AP24" s="1"/>
  <c r="G24" s="1"/>
  <c r="AE24"/>
  <c r="AF24" s="1"/>
  <c r="F24" s="1"/>
  <c r="U24"/>
  <c r="V24" s="1"/>
  <c r="E24" s="1"/>
  <c r="BI23"/>
  <c r="BJ23" s="1"/>
  <c r="I23" s="1"/>
  <c r="AY23"/>
  <c r="AZ23" s="1"/>
  <c r="H23" s="1"/>
  <c r="AO23"/>
  <c r="AP23" s="1"/>
  <c r="G23" s="1"/>
  <c r="AE23"/>
  <c r="AF23" s="1"/>
  <c r="F23" s="1"/>
  <c r="U23"/>
  <c r="V23" s="1"/>
  <c r="E23" s="1"/>
  <c r="BI22"/>
  <c r="BJ22" s="1"/>
  <c r="I22" s="1"/>
  <c r="AY22"/>
  <c r="AZ22" s="1"/>
  <c r="H22" s="1"/>
  <c r="AO22"/>
  <c r="AP22" s="1"/>
  <c r="G22" s="1"/>
  <c r="AE22"/>
  <c r="AF22" s="1"/>
  <c r="F22" s="1"/>
  <c r="U22"/>
  <c r="V22" s="1"/>
  <c r="E22" s="1"/>
  <c r="BI21"/>
  <c r="BJ21" s="1"/>
  <c r="I21" s="1"/>
  <c r="AY21"/>
  <c r="AZ21" s="1"/>
  <c r="H21" s="1"/>
  <c r="AO21"/>
  <c r="AP21" s="1"/>
  <c r="G21" s="1"/>
  <c r="AE21"/>
  <c r="AF21" s="1"/>
  <c r="F21" s="1"/>
  <c r="U21"/>
  <c r="V21" s="1"/>
  <c r="E21" s="1"/>
  <c r="J21" s="1"/>
  <c r="L21" s="1"/>
  <c r="BI20"/>
  <c r="BJ20" s="1"/>
  <c r="I20" s="1"/>
  <c r="AY20"/>
  <c r="AZ20" s="1"/>
  <c r="H20" s="1"/>
  <c r="AO20"/>
  <c r="AP20" s="1"/>
  <c r="G20" s="1"/>
  <c r="AE20"/>
  <c r="AF20" s="1"/>
  <c r="F20" s="1"/>
  <c r="U20"/>
  <c r="V20" s="1"/>
  <c r="E20" s="1"/>
  <c r="AY19"/>
  <c r="AZ19" s="1"/>
  <c r="H19" s="1"/>
  <c r="AO19"/>
  <c r="AP19" s="1"/>
  <c r="G19" s="1"/>
  <c r="AE19"/>
  <c r="AF19" s="1"/>
  <c r="F19" s="1"/>
  <c r="U19"/>
  <c r="V19" s="1"/>
  <c r="E19" s="1"/>
  <c r="BJ18"/>
  <c r="I18" s="1"/>
  <c r="AY18"/>
  <c r="AZ18" s="1"/>
  <c r="H18" s="1"/>
  <c r="AO18"/>
  <c r="AP18" s="1"/>
  <c r="G18" s="1"/>
  <c r="AE18"/>
  <c r="AF18" s="1"/>
  <c r="F18" s="1"/>
  <c r="U18"/>
  <c r="V18" s="1"/>
  <c r="E18" s="1"/>
  <c r="BI17"/>
  <c r="BJ17" s="1"/>
  <c r="I17" s="1"/>
  <c r="AZ17"/>
  <c r="H17" s="1"/>
  <c r="AP17"/>
  <c r="G17" s="1"/>
  <c r="V17"/>
  <c r="E17" s="1"/>
  <c r="J17" s="1"/>
  <c r="L17" s="1"/>
  <c r="BI16"/>
  <c r="BJ16" s="1"/>
  <c r="I16" s="1"/>
  <c r="AY16"/>
  <c r="AZ16" s="1"/>
  <c r="H16" s="1"/>
  <c r="AO16"/>
  <c r="AP16" s="1"/>
  <c r="G16" s="1"/>
  <c r="AE16"/>
  <c r="AF16" s="1"/>
  <c r="F16" s="1"/>
  <c r="U16"/>
  <c r="V16" s="1"/>
  <c r="E16" s="1"/>
  <c r="BI15"/>
  <c r="BJ15" s="1"/>
  <c r="I15" s="1"/>
  <c r="AY15"/>
  <c r="AZ15" s="1"/>
  <c r="H15" s="1"/>
  <c r="AO15"/>
  <c r="AP15" s="1"/>
  <c r="G15" s="1"/>
  <c r="AE15"/>
  <c r="AF15" s="1"/>
  <c r="F15" s="1"/>
  <c r="U15"/>
  <c r="V15" s="1"/>
  <c r="E15" s="1"/>
  <c r="BI14"/>
  <c r="BJ14" s="1"/>
  <c r="AY14"/>
  <c r="AZ14" s="1"/>
  <c r="H14" s="1"/>
  <c r="AO14"/>
  <c r="AP14" s="1"/>
  <c r="G14" s="1"/>
  <c r="AE14"/>
  <c r="AF14" s="1"/>
  <c r="F14" s="1"/>
  <c r="U14"/>
  <c r="V14" s="1"/>
  <c r="E14" s="1"/>
  <c r="I14"/>
  <c r="BI13"/>
  <c r="BJ13" s="1"/>
  <c r="I13" s="1"/>
  <c r="AY13"/>
  <c r="AZ13" s="1"/>
  <c r="H13" s="1"/>
  <c r="AO13"/>
  <c r="AP13" s="1"/>
  <c r="G13" s="1"/>
  <c r="AE13"/>
  <c r="AF13" s="1"/>
  <c r="F13" s="1"/>
  <c r="U13"/>
  <c r="V13" s="1"/>
  <c r="E13" s="1"/>
  <c r="J13" s="1"/>
  <c r="L13" s="1"/>
  <c r="BI12"/>
  <c r="BJ12" s="1"/>
  <c r="I12" s="1"/>
  <c r="AY12"/>
  <c r="AZ12" s="1"/>
  <c r="H12" s="1"/>
  <c r="AO12"/>
  <c r="AP12" s="1"/>
  <c r="G12" s="1"/>
  <c r="AE12"/>
  <c r="AF12" s="1"/>
  <c r="F12" s="1"/>
  <c r="U12"/>
  <c r="V12" s="1"/>
  <c r="E12" s="1"/>
  <c r="BI11"/>
  <c r="BJ11" s="1"/>
  <c r="I11" s="1"/>
  <c r="AY11"/>
  <c r="AZ11" s="1"/>
  <c r="H11" s="1"/>
  <c r="AO11"/>
  <c r="AP11" s="1"/>
  <c r="G11" s="1"/>
  <c r="AE11"/>
  <c r="AF11" s="1"/>
  <c r="F11" s="1"/>
  <c r="U11"/>
  <c r="V11" s="1"/>
  <c r="E11" s="1"/>
  <c r="BI9"/>
  <c r="BJ9" s="1"/>
  <c r="I9" s="1"/>
  <c r="AY9"/>
  <c r="AZ9" s="1"/>
  <c r="H9" s="1"/>
  <c r="AO9"/>
  <c r="AP9" s="1"/>
  <c r="G9" s="1"/>
  <c r="AE9"/>
  <c r="AF9" s="1"/>
  <c r="F9" s="1"/>
  <c r="U9"/>
  <c r="V9" s="1"/>
  <c r="E9" s="1"/>
  <c r="BI8"/>
  <c r="BJ8" s="1"/>
  <c r="I8" s="1"/>
  <c r="AY8"/>
  <c r="AZ8" s="1"/>
  <c r="H8" s="1"/>
  <c r="AO8"/>
  <c r="AP8" s="1"/>
  <c r="G8" s="1"/>
  <c r="AE8"/>
  <c r="AF8" s="1"/>
  <c r="F8" s="1"/>
  <c r="U8"/>
  <c r="V8" s="1"/>
  <c r="E8" s="1"/>
  <c r="J8" s="1"/>
  <c r="L8" s="1"/>
  <c r="BD25" i="4"/>
  <c r="BD14"/>
  <c r="BD15"/>
  <c r="BD16"/>
  <c r="BD17"/>
  <c r="BD18"/>
  <c r="BD19"/>
  <c r="BD20"/>
  <c r="BD21"/>
  <c r="BD22"/>
  <c r="BD23"/>
  <c r="BD24"/>
  <c r="BD26"/>
  <c r="BD27"/>
  <c r="BD28"/>
  <c r="BD29"/>
  <c r="BD30"/>
  <c r="BD31"/>
  <c r="BD32"/>
  <c r="BD33"/>
  <c r="BD34"/>
  <c r="BD35"/>
  <c r="BD36"/>
  <c r="BD37"/>
  <c r="BD38"/>
  <c r="BD39"/>
  <c r="BD40"/>
  <c r="BD41"/>
  <c r="BD42"/>
  <c r="BD43"/>
  <c r="BD45"/>
  <c r="BD13"/>
  <c r="BA15"/>
  <c r="BA16"/>
  <c r="BA19"/>
  <c r="BA20"/>
  <c r="BA23"/>
  <c r="BA24"/>
  <c r="BA27"/>
  <c r="BA28"/>
  <c r="BA31"/>
  <c r="BA36"/>
  <c r="BA40"/>
  <c r="BA44"/>
  <c r="BA12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6"/>
  <c r="AP37"/>
  <c r="AP38"/>
  <c r="AP39"/>
  <c r="AP40"/>
  <c r="AP41"/>
  <c r="AP42"/>
  <c r="AP43"/>
  <c r="AP44"/>
  <c r="AP45"/>
  <c r="AP15"/>
  <c r="AP16"/>
  <c r="AP17"/>
  <c r="AP14"/>
  <c r="AP13"/>
  <c r="AZ14"/>
  <c r="BA14" s="1"/>
  <c r="AZ15"/>
  <c r="AZ16"/>
  <c r="AZ17"/>
  <c r="BA17" s="1"/>
  <c r="AZ18"/>
  <c r="BA18" s="1"/>
  <c r="AZ19"/>
  <c r="AZ20"/>
  <c r="AZ21"/>
  <c r="BA21" s="1"/>
  <c r="AZ22"/>
  <c r="BA22" s="1"/>
  <c r="AZ23"/>
  <c r="AZ24"/>
  <c r="AZ25"/>
  <c r="BA25" s="1"/>
  <c r="AZ26"/>
  <c r="BA26" s="1"/>
  <c r="AZ27"/>
  <c r="AZ28"/>
  <c r="AZ29"/>
  <c r="BA29" s="1"/>
  <c r="AZ30"/>
  <c r="BA30" s="1"/>
  <c r="AZ31"/>
  <c r="AZ32"/>
  <c r="BA32" s="1"/>
  <c r="AZ33"/>
  <c r="BA33" s="1"/>
  <c r="AZ34"/>
  <c r="BA34" s="1"/>
  <c r="AZ35"/>
  <c r="BA35" s="1"/>
  <c r="AZ36"/>
  <c r="AZ37"/>
  <c r="BA37" s="1"/>
  <c r="AZ38"/>
  <c r="BA38" s="1"/>
  <c r="AZ39"/>
  <c r="BA39" s="1"/>
  <c r="AZ40"/>
  <c r="AZ41"/>
  <c r="BA41" s="1"/>
  <c r="AZ42"/>
  <c r="BA42" s="1"/>
  <c r="AZ43"/>
  <c r="BA43" s="1"/>
  <c r="AZ44"/>
  <c r="AZ45"/>
  <c r="BA45" s="1"/>
  <c r="AZ13"/>
  <c r="BA13" s="1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12"/>
  <c r="L13" i="5" l="1"/>
  <c r="O13" s="1"/>
  <c r="J16" i="8"/>
  <c r="L16" s="1"/>
  <c r="L35" i="5"/>
  <c r="O35" s="1"/>
  <c r="J10" i="7"/>
  <c r="L10" s="1"/>
  <c r="J12" i="8"/>
  <c r="L12" s="1"/>
  <c r="J20"/>
  <c r="L20" s="1"/>
  <c r="J24"/>
  <c r="L24" s="1"/>
  <c r="L17" i="5"/>
  <c r="O17" s="1"/>
  <c r="J29" i="8"/>
  <c r="L29" s="1"/>
  <c r="J33"/>
  <c r="L33" s="1"/>
  <c r="L40" i="5"/>
  <c r="O40" s="1"/>
  <c r="L20"/>
  <c r="J25" i="8"/>
  <c r="L25" s="1"/>
  <c r="J9"/>
  <c r="L9" s="1"/>
  <c r="J18"/>
  <c r="L18" s="1"/>
  <c r="J22"/>
  <c r="L22" s="1"/>
  <c r="J26"/>
  <c r="L26" s="1"/>
  <c r="J30"/>
  <c r="L30" s="1"/>
  <c r="J34"/>
  <c r="L34" s="1"/>
  <c r="J11"/>
  <c r="L11" s="1"/>
  <c r="J15"/>
  <c r="L15" s="1"/>
  <c r="J19"/>
  <c r="L19" s="1"/>
  <c r="J23"/>
  <c r="L23" s="1"/>
  <c r="J27"/>
  <c r="L27" s="1"/>
  <c r="J31"/>
  <c r="L31" s="1"/>
  <c r="O8" i="5"/>
  <c r="L25"/>
  <c r="O25" s="1"/>
  <c r="L24"/>
  <c r="O24" s="1"/>
  <c r="L20" i="6"/>
  <c r="O20" s="1"/>
  <c r="L10"/>
  <c r="O10" s="1"/>
  <c r="L28" i="5"/>
  <c r="O28" s="1"/>
  <c r="L27"/>
  <c r="O27" s="1"/>
  <c r="L10"/>
  <c r="O10" s="1"/>
  <c r="L23"/>
  <c r="O23" s="1"/>
  <c r="L31"/>
  <c r="O31" s="1"/>
  <c r="L45"/>
  <c r="O45" s="1"/>
  <c r="L43"/>
  <c r="O43" s="1"/>
  <c r="L38"/>
  <c r="O38" s="1"/>
  <c r="L33"/>
  <c r="O33" s="1"/>
  <c r="L14"/>
  <c r="O14" s="1"/>
  <c r="L15"/>
  <c r="O15" s="1"/>
  <c r="L19"/>
  <c r="O19" s="1"/>
  <c r="L34"/>
  <c r="O34" s="1"/>
  <c r="L29"/>
  <c r="O29" s="1"/>
  <c r="L16"/>
  <c r="O16" s="1"/>
  <c r="L8" i="6"/>
  <c r="L26"/>
  <c r="O26" s="1"/>
  <c r="L29"/>
  <c r="L28"/>
  <c r="L18"/>
  <c r="O18" s="1"/>
  <c r="L13"/>
  <c r="O13" s="1"/>
  <c r="L12"/>
  <c r="O12" s="1"/>
  <c r="L22"/>
  <c r="O22" s="1"/>
  <c r="L14"/>
  <c r="O14" s="1"/>
  <c r="L11"/>
  <c r="O11" s="1"/>
  <c r="L15"/>
  <c r="O15" s="1"/>
  <c r="L21"/>
  <c r="O21" s="1"/>
  <c r="L19"/>
  <c r="O19" s="1"/>
  <c r="L23"/>
  <c r="O23" s="1"/>
  <c r="L25"/>
  <c r="O25" s="1"/>
  <c r="L17"/>
  <c r="O17" s="1"/>
  <c r="L16"/>
  <c r="O16" s="1"/>
  <c r="L24"/>
  <c r="O24" s="1"/>
  <c r="L27"/>
  <c r="O27" s="1"/>
  <c r="L30"/>
  <c r="P18"/>
  <c r="P8"/>
  <c r="J36" i="7"/>
  <c r="L36" s="1"/>
  <c r="L36" i="5"/>
  <c r="O36" s="1"/>
  <c r="J14" i="8"/>
  <c r="L14" s="1"/>
  <c r="L21" i="5"/>
  <c r="O21" s="1"/>
  <c r="L46"/>
  <c r="O46" s="1"/>
  <c r="L39"/>
  <c r="O39" s="1"/>
  <c r="L44"/>
  <c r="O44" s="1"/>
  <c r="L42"/>
  <c r="O42" s="1"/>
  <c r="L32"/>
  <c r="O32" s="1"/>
  <c r="L47"/>
  <c r="Q47" s="1"/>
  <c r="L37"/>
  <c r="O37" s="1"/>
  <c r="L11"/>
  <c r="O11" s="1"/>
  <c r="L9"/>
  <c r="O9" s="1"/>
  <c r="L18"/>
  <c r="O18" s="1"/>
  <c r="L12"/>
  <c r="O12" s="1"/>
  <c r="L41"/>
  <c r="O41" s="1"/>
  <c r="BI15" i="2"/>
  <c r="BJ15" s="1"/>
  <c r="H15" s="1"/>
  <c r="BI12"/>
  <c r="BJ12" s="1"/>
  <c r="AY13"/>
  <c r="AY14"/>
  <c r="AY15"/>
  <c r="AZ15" s="1"/>
  <c r="G15" s="1"/>
  <c r="AY16"/>
  <c r="AY17"/>
  <c r="AY18"/>
  <c r="AY19"/>
  <c r="AY20"/>
  <c r="AY21"/>
  <c r="AY22"/>
  <c r="AY23"/>
  <c r="AY24"/>
  <c r="AY25"/>
  <c r="AY26"/>
  <c r="AY27"/>
  <c r="AZ27" s="1"/>
  <c r="G27" s="1"/>
  <c r="AY28"/>
  <c r="AZ28" s="1"/>
  <c r="G28" s="1"/>
  <c r="AY29"/>
  <c r="AY30"/>
  <c r="AY12"/>
  <c r="AZ12" s="1"/>
  <c r="AO13"/>
  <c r="AO14"/>
  <c r="AO15"/>
  <c r="AO16"/>
  <c r="AO17"/>
  <c r="AO18"/>
  <c r="AO19"/>
  <c r="AO20"/>
  <c r="AO21"/>
  <c r="AO22"/>
  <c r="AO23"/>
  <c r="AO24"/>
  <c r="AO25"/>
  <c r="AO26"/>
  <c r="AP26" s="1"/>
  <c r="AO27"/>
  <c r="AP27" s="1"/>
  <c r="F27" s="1"/>
  <c r="AO28"/>
  <c r="AP28" s="1"/>
  <c r="F28" s="1"/>
  <c r="AO29"/>
  <c r="AP29" s="1"/>
  <c r="F29" s="1"/>
  <c r="AO30"/>
  <c r="AP30" s="1"/>
  <c r="F30" s="1"/>
  <c r="AO12"/>
  <c r="AE13"/>
  <c r="AE14"/>
  <c r="AE15"/>
  <c r="AF15" s="1"/>
  <c r="E15" s="1"/>
  <c r="AE16"/>
  <c r="AE17"/>
  <c r="AE18"/>
  <c r="AE19"/>
  <c r="AE20"/>
  <c r="AE21"/>
  <c r="AE22"/>
  <c r="AE23"/>
  <c r="AE24"/>
  <c r="AE25"/>
  <c r="AE26"/>
  <c r="AF26" s="1"/>
  <c r="AE27"/>
  <c r="AF27" s="1"/>
  <c r="E27" s="1"/>
  <c r="AE28"/>
  <c r="AF28" s="1"/>
  <c r="E28" s="1"/>
  <c r="AE29"/>
  <c r="AE30"/>
  <c r="AF30" s="1"/>
  <c r="E30" s="1"/>
  <c r="AE12"/>
  <c r="U13"/>
  <c r="U14"/>
  <c r="U15"/>
  <c r="V15" s="1"/>
  <c r="D15" s="1"/>
  <c r="U16"/>
  <c r="U17"/>
  <c r="U18"/>
  <c r="U19"/>
  <c r="U20"/>
  <c r="U21"/>
  <c r="U22"/>
  <c r="U23"/>
  <c r="U24"/>
  <c r="U25"/>
  <c r="U26"/>
  <c r="V26" s="1"/>
  <c r="U27"/>
  <c r="V27" s="1"/>
  <c r="D27" s="1"/>
  <c r="U28"/>
  <c r="V28" s="1"/>
  <c r="D28" s="1"/>
  <c r="U29"/>
  <c r="U30"/>
  <c r="V30" s="1"/>
  <c r="D30" s="1"/>
  <c r="U12"/>
  <c r="BF17"/>
  <c r="BF21"/>
  <c r="BI21" s="1"/>
  <c r="BF25"/>
  <c r="BF26"/>
  <c r="BI26" s="1"/>
  <c r="BJ26" s="1"/>
  <c r="BF29"/>
  <c r="BF30"/>
  <c r="BI30" s="1"/>
  <c r="BJ30" s="1"/>
  <c r="H30" s="1"/>
  <c r="BC14"/>
  <c r="BF14" s="1"/>
  <c r="BI14" s="1"/>
  <c r="BC15"/>
  <c r="BF15" s="1"/>
  <c r="BC16"/>
  <c r="BF16" s="1"/>
  <c r="BI16" s="1"/>
  <c r="BC17"/>
  <c r="BC18"/>
  <c r="BC19"/>
  <c r="BC20"/>
  <c r="BC21"/>
  <c r="BC22"/>
  <c r="BF22" s="1"/>
  <c r="BC23"/>
  <c r="BF23" s="1"/>
  <c r="BI23" s="1"/>
  <c r="BC24"/>
  <c r="BC25"/>
  <c r="BI25" s="1"/>
  <c r="BC26"/>
  <c r="BC27"/>
  <c r="BF27" s="1"/>
  <c r="BI27" s="1"/>
  <c r="BJ27" s="1"/>
  <c r="H27" s="1"/>
  <c r="BC28"/>
  <c r="BC29"/>
  <c r="BI29" s="1"/>
  <c r="BC30"/>
  <c r="BC13"/>
  <c r="BF13" s="1"/>
  <c r="BK44" i="4"/>
  <c r="BL44" s="1"/>
  <c r="H44" s="1"/>
  <c r="BK45"/>
  <c r="BL45" s="1"/>
  <c r="H45" s="1"/>
  <c r="BB44"/>
  <c r="G44" s="1"/>
  <c r="BB45"/>
  <c r="G45" s="1"/>
  <c r="AQ44"/>
  <c r="F44" s="1"/>
  <c r="AQ45"/>
  <c r="F45" s="1"/>
  <c r="AE44"/>
  <c r="AF44" s="1"/>
  <c r="E44" s="1"/>
  <c r="AE45"/>
  <c r="AF45" s="1"/>
  <c r="E45" s="1"/>
  <c r="U44"/>
  <c r="D44" s="1"/>
  <c r="U45"/>
  <c r="D45" s="1"/>
  <c r="AE36"/>
  <c r="AF36" s="1"/>
  <c r="AZ29" i="2"/>
  <c r="G29" s="1"/>
  <c r="AZ30"/>
  <c r="G30" s="1"/>
  <c r="AP15"/>
  <c r="F15" s="1"/>
  <c r="AF29"/>
  <c r="E29" s="1"/>
  <c r="V29"/>
  <c r="D29" s="1"/>
  <c r="AZ26"/>
  <c r="BI20" l="1"/>
  <c r="BI19"/>
  <c r="BF20"/>
  <c r="BF24"/>
  <c r="BI24" s="1"/>
  <c r="BF19"/>
  <c r="BI13"/>
  <c r="BF28"/>
  <c r="BI28" s="1"/>
  <c r="BJ28" s="1"/>
  <c r="H28" s="1"/>
  <c r="I28" s="1"/>
  <c r="K28" s="1"/>
  <c r="BF18"/>
  <c r="BI18" s="1"/>
  <c r="P12" i="6"/>
  <c r="P25"/>
  <c r="I45" i="4"/>
  <c r="BI22" i="2"/>
  <c r="BI17"/>
  <c r="BJ29"/>
  <c r="H29" s="1"/>
  <c r="I27"/>
  <c r="K27" s="1"/>
  <c r="I44" i="4"/>
  <c r="K44" s="1"/>
  <c r="I30" i="2"/>
  <c r="K30" s="1"/>
  <c r="I29"/>
  <c r="I15"/>
  <c r="K15" s="1"/>
  <c r="BC56" i="3" l="1"/>
  <c r="BD56" s="1"/>
  <c r="H56" s="1"/>
  <c r="AT56"/>
  <c r="AU56" s="1"/>
  <c r="G56" s="1"/>
  <c r="AK56"/>
  <c r="AL56" s="1"/>
  <c r="F56" s="1"/>
  <c r="AB56"/>
  <c r="AC56" s="1"/>
  <c r="E56" s="1"/>
  <c r="S56"/>
  <c r="T56" s="1"/>
  <c r="D56" s="1"/>
  <c r="AU55"/>
  <c r="AV55" s="1"/>
  <c r="AL55"/>
  <c r="AM55" s="1"/>
  <c r="F55" s="1"/>
  <c r="AC55"/>
  <c r="AD55" s="1"/>
  <c r="E55" s="1"/>
  <c r="T55"/>
  <c r="U55" s="1"/>
  <c r="D55" s="1"/>
  <c r="BC54"/>
  <c r="BD54" s="1"/>
  <c r="H54" s="1"/>
  <c r="AT54"/>
  <c r="AU54" s="1"/>
  <c r="G54" s="1"/>
  <c r="AK54"/>
  <c r="AL54" s="1"/>
  <c r="F54" s="1"/>
  <c r="AB54"/>
  <c r="AC54" s="1"/>
  <c r="E54" s="1"/>
  <c r="S54"/>
  <c r="T54" s="1"/>
  <c r="D54" s="1"/>
  <c r="AU53"/>
  <c r="AV53" s="1"/>
  <c r="AL53"/>
  <c r="AM53" s="1"/>
  <c r="F53" s="1"/>
  <c r="AC53"/>
  <c r="AD53" s="1"/>
  <c r="E53" s="1"/>
  <c r="T53"/>
  <c r="U53" s="1"/>
  <c r="D53" s="1"/>
  <c r="AU52"/>
  <c r="AV52" s="1"/>
  <c r="AL52"/>
  <c r="AM52" s="1"/>
  <c r="F52" s="1"/>
  <c r="AC52"/>
  <c r="AD52" s="1"/>
  <c r="E52" s="1"/>
  <c r="T52"/>
  <c r="U52" s="1"/>
  <c r="D52" s="1"/>
  <c r="AU51"/>
  <c r="AV51" s="1"/>
  <c r="AL51"/>
  <c r="AM51" s="1"/>
  <c r="F51" s="1"/>
  <c r="AC51"/>
  <c r="AD51" s="1"/>
  <c r="E51" s="1"/>
  <c r="T51"/>
  <c r="U51" s="1"/>
  <c r="D51" s="1"/>
  <c r="AU50"/>
  <c r="AV50" s="1"/>
  <c r="AL50"/>
  <c r="AM50" s="1"/>
  <c r="F50" s="1"/>
  <c r="AC50"/>
  <c r="AD50" s="1"/>
  <c r="E50" s="1"/>
  <c r="T50"/>
  <c r="U50" s="1"/>
  <c r="D50" s="1"/>
  <c r="BC49"/>
  <c r="BD49" s="1"/>
  <c r="H49" s="1"/>
  <c r="AT49"/>
  <c r="AU49" s="1"/>
  <c r="G49" s="1"/>
  <c r="AK49"/>
  <c r="AL49" s="1"/>
  <c r="F49" s="1"/>
  <c r="AB49"/>
  <c r="AC49" s="1"/>
  <c r="E49" s="1"/>
  <c r="S49"/>
  <c r="T49" s="1"/>
  <c r="D49" s="1"/>
  <c r="AU48"/>
  <c r="AV48" s="1"/>
  <c r="AL48"/>
  <c r="AM48" s="1"/>
  <c r="F48" s="1"/>
  <c r="AC48"/>
  <c r="AD48" s="1"/>
  <c r="E48" s="1"/>
  <c r="T48"/>
  <c r="U48" s="1"/>
  <c r="D48" s="1"/>
  <c r="BC47"/>
  <c r="BD47" s="1"/>
  <c r="H47" s="1"/>
  <c r="AT47"/>
  <c r="AU47" s="1"/>
  <c r="G47" s="1"/>
  <c r="AK47"/>
  <c r="AL47" s="1"/>
  <c r="F47" s="1"/>
  <c r="AB47"/>
  <c r="AC47" s="1"/>
  <c r="E47" s="1"/>
  <c r="S47"/>
  <c r="T47" s="1"/>
  <c r="D47" s="1"/>
  <c r="BC46"/>
  <c r="BD46" s="1"/>
  <c r="H46" s="1"/>
  <c r="AT46"/>
  <c r="AU46" s="1"/>
  <c r="G46" s="1"/>
  <c r="AK46"/>
  <c r="AL46" s="1"/>
  <c r="F46" s="1"/>
  <c r="AB46"/>
  <c r="AC46" s="1"/>
  <c r="E46" s="1"/>
  <c r="S46"/>
  <c r="T46" s="1"/>
  <c r="D46" s="1"/>
  <c r="T45"/>
  <c r="U45"/>
  <c r="D45" s="1"/>
  <c r="AC45"/>
  <c r="AD45" s="1"/>
  <c r="E45" s="1"/>
  <c r="AL45"/>
  <c r="AM45" s="1"/>
  <c r="F45" s="1"/>
  <c r="AU45"/>
  <c r="AV45" s="1"/>
  <c r="G45" s="1"/>
  <c r="H26" i="2"/>
  <c r="G26"/>
  <c r="F26"/>
  <c r="E26"/>
  <c r="D26"/>
  <c r="P10" i="6"/>
  <c r="P11"/>
  <c r="P13"/>
  <c r="P14"/>
  <c r="P15"/>
  <c r="P16"/>
  <c r="P17"/>
  <c r="P19"/>
  <c r="P20"/>
  <c r="P21"/>
  <c r="P22"/>
  <c r="P23"/>
  <c r="P24"/>
  <c r="P26"/>
  <c r="P27"/>
  <c r="P28"/>
  <c r="P29"/>
  <c r="P30"/>
  <c r="BI8" i="7"/>
  <c r="BJ8" s="1"/>
  <c r="AY8"/>
  <c r="AZ8" s="1"/>
  <c r="H8" s="1"/>
  <c r="AO8"/>
  <c r="AE8"/>
  <c r="U8"/>
  <c r="BJ9"/>
  <c r="I9" s="1"/>
  <c r="BI11"/>
  <c r="BJ11" s="1"/>
  <c r="I11" s="1"/>
  <c r="BI12"/>
  <c r="BJ12" s="1"/>
  <c r="I12" s="1"/>
  <c r="BI13"/>
  <c r="BJ13" s="1"/>
  <c r="I13" s="1"/>
  <c r="BI14"/>
  <c r="BJ14" s="1"/>
  <c r="I14" s="1"/>
  <c r="BI15"/>
  <c r="BJ15" s="1"/>
  <c r="I15" s="1"/>
  <c r="BI16"/>
  <c r="BJ16" s="1"/>
  <c r="I16" s="1"/>
  <c r="BI17"/>
  <c r="BJ17" s="1"/>
  <c r="I17" s="1"/>
  <c r="BI18"/>
  <c r="BJ18" s="1"/>
  <c r="I18" s="1"/>
  <c r="BI19"/>
  <c r="BJ19" s="1"/>
  <c r="I19" s="1"/>
  <c r="BI20"/>
  <c r="BJ20" s="1"/>
  <c r="I20" s="1"/>
  <c r="BI21"/>
  <c r="BJ21" s="1"/>
  <c r="I21" s="1"/>
  <c r="BI22"/>
  <c r="BJ22" s="1"/>
  <c r="I22" s="1"/>
  <c r="BI23"/>
  <c r="BJ23" s="1"/>
  <c r="I23" s="1"/>
  <c r="BI24"/>
  <c r="BJ24" s="1"/>
  <c r="I24" s="1"/>
  <c r="BI25"/>
  <c r="BJ25" s="1"/>
  <c r="I25" s="1"/>
  <c r="BI26"/>
  <c r="BJ26" s="1"/>
  <c r="I26" s="1"/>
  <c r="BI27"/>
  <c r="BJ27" s="1"/>
  <c r="I27" s="1"/>
  <c r="BI28"/>
  <c r="BJ28" s="1"/>
  <c r="I28" s="1"/>
  <c r="BI29"/>
  <c r="BJ29" s="1"/>
  <c r="I29" s="1"/>
  <c r="BI30"/>
  <c r="BJ30" s="1"/>
  <c r="I30" s="1"/>
  <c r="BI31"/>
  <c r="BJ31" s="1"/>
  <c r="I31" s="1"/>
  <c r="BI32"/>
  <c r="BJ32" s="1"/>
  <c r="BI33"/>
  <c r="BJ33" s="1"/>
  <c r="I33" s="1"/>
  <c r="BI34"/>
  <c r="BJ34" s="1"/>
  <c r="I34" s="1"/>
  <c r="BI35"/>
  <c r="BJ35" s="1"/>
  <c r="I35" s="1"/>
  <c r="AY9"/>
  <c r="AZ9" s="1"/>
  <c r="H9" s="1"/>
  <c r="AY11"/>
  <c r="AZ11" s="1"/>
  <c r="H11" s="1"/>
  <c r="AY12"/>
  <c r="AZ12" s="1"/>
  <c r="H12" s="1"/>
  <c r="AY13"/>
  <c r="AZ13" s="1"/>
  <c r="H13" s="1"/>
  <c r="AY14"/>
  <c r="AZ14" s="1"/>
  <c r="H14" s="1"/>
  <c r="AY15"/>
  <c r="AZ15" s="1"/>
  <c r="H15" s="1"/>
  <c r="AY16"/>
  <c r="AZ16" s="1"/>
  <c r="H16" s="1"/>
  <c r="AY17"/>
  <c r="AZ17" s="1"/>
  <c r="H17" s="1"/>
  <c r="AY18"/>
  <c r="AZ18" s="1"/>
  <c r="H18" s="1"/>
  <c r="AY19"/>
  <c r="AZ19" s="1"/>
  <c r="H19" s="1"/>
  <c r="AY20"/>
  <c r="AZ20" s="1"/>
  <c r="H20" s="1"/>
  <c r="AY21"/>
  <c r="AZ21" s="1"/>
  <c r="H21" s="1"/>
  <c r="AY22"/>
  <c r="AZ22" s="1"/>
  <c r="H22" s="1"/>
  <c r="AY23"/>
  <c r="AZ23" s="1"/>
  <c r="H23" s="1"/>
  <c r="AY24"/>
  <c r="AZ24" s="1"/>
  <c r="H24" s="1"/>
  <c r="AY25"/>
  <c r="AZ25" s="1"/>
  <c r="H25" s="1"/>
  <c r="AY26"/>
  <c r="AZ26" s="1"/>
  <c r="H26" s="1"/>
  <c r="AY27"/>
  <c r="AZ27" s="1"/>
  <c r="H27" s="1"/>
  <c r="AY28"/>
  <c r="AZ28" s="1"/>
  <c r="H28" s="1"/>
  <c r="AY29"/>
  <c r="AZ29" s="1"/>
  <c r="H29" s="1"/>
  <c r="AY30"/>
  <c r="AZ30" s="1"/>
  <c r="AY31"/>
  <c r="AZ31" s="1"/>
  <c r="H31" s="1"/>
  <c r="AY32"/>
  <c r="AZ32" s="1"/>
  <c r="H32" s="1"/>
  <c r="AY33"/>
  <c r="AZ33" s="1"/>
  <c r="H33" s="1"/>
  <c r="AY34"/>
  <c r="AZ34" s="1"/>
  <c r="AY35"/>
  <c r="AZ35" s="1"/>
  <c r="H35" s="1"/>
  <c r="AO9"/>
  <c r="AP9" s="1"/>
  <c r="G9" s="1"/>
  <c r="AO11"/>
  <c r="AP11" s="1"/>
  <c r="G11" s="1"/>
  <c r="AO12"/>
  <c r="AP12" s="1"/>
  <c r="G12" s="1"/>
  <c r="AO13"/>
  <c r="AP13" s="1"/>
  <c r="G13" s="1"/>
  <c r="AO14"/>
  <c r="AP14" s="1"/>
  <c r="G14" s="1"/>
  <c r="AO15"/>
  <c r="AP15" s="1"/>
  <c r="G15" s="1"/>
  <c r="AO16"/>
  <c r="AP16" s="1"/>
  <c r="G16" s="1"/>
  <c r="AO17"/>
  <c r="AP17" s="1"/>
  <c r="G17" s="1"/>
  <c r="AO18"/>
  <c r="AP18" s="1"/>
  <c r="G18" s="1"/>
  <c r="AO19"/>
  <c r="AP19" s="1"/>
  <c r="G19" s="1"/>
  <c r="AO20"/>
  <c r="AP20" s="1"/>
  <c r="G20" s="1"/>
  <c r="AO21"/>
  <c r="AP21" s="1"/>
  <c r="G21" s="1"/>
  <c r="AO22"/>
  <c r="AP22" s="1"/>
  <c r="G22" s="1"/>
  <c r="AO23"/>
  <c r="AP23" s="1"/>
  <c r="G23" s="1"/>
  <c r="AO24"/>
  <c r="AP24" s="1"/>
  <c r="G24" s="1"/>
  <c r="AO25"/>
  <c r="AP25" s="1"/>
  <c r="G25" s="1"/>
  <c r="AO26"/>
  <c r="AP26" s="1"/>
  <c r="G26" s="1"/>
  <c r="AO27"/>
  <c r="AP27" s="1"/>
  <c r="G27" s="1"/>
  <c r="AO28"/>
  <c r="AP28" s="1"/>
  <c r="G28" s="1"/>
  <c r="AO29"/>
  <c r="AP29" s="1"/>
  <c r="AO30"/>
  <c r="AP30" s="1"/>
  <c r="AO31"/>
  <c r="AP31" s="1"/>
  <c r="G31" s="1"/>
  <c r="AO32"/>
  <c r="AP32" s="1"/>
  <c r="G32" s="1"/>
  <c r="AO33"/>
  <c r="AP33" s="1"/>
  <c r="AO34"/>
  <c r="AP34" s="1"/>
  <c r="G34" s="1"/>
  <c r="AO35"/>
  <c r="AP35" s="1"/>
  <c r="G35" s="1"/>
  <c r="AE9"/>
  <c r="AF9" s="1"/>
  <c r="F9" s="1"/>
  <c r="AE11"/>
  <c r="AF11" s="1"/>
  <c r="F11" s="1"/>
  <c r="AE12"/>
  <c r="AF12" s="1"/>
  <c r="F12" s="1"/>
  <c r="AE13"/>
  <c r="AF13" s="1"/>
  <c r="F13" s="1"/>
  <c r="AE14"/>
  <c r="AF14" s="1"/>
  <c r="F14" s="1"/>
  <c r="AE15"/>
  <c r="AF15" s="1"/>
  <c r="F15" s="1"/>
  <c r="AE16"/>
  <c r="AF16" s="1"/>
  <c r="F16" s="1"/>
  <c r="AE17"/>
  <c r="AF17" s="1"/>
  <c r="F17" s="1"/>
  <c r="J17" s="1"/>
  <c r="L17" s="1"/>
  <c r="AE18"/>
  <c r="AF18" s="1"/>
  <c r="F18" s="1"/>
  <c r="AE19"/>
  <c r="AF19" s="1"/>
  <c r="F19" s="1"/>
  <c r="AE20"/>
  <c r="AF20" s="1"/>
  <c r="F20" s="1"/>
  <c r="AE21"/>
  <c r="AF21" s="1"/>
  <c r="F21" s="1"/>
  <c r="AE22"/>
  <c r="AF22" s="1"/>
  <c r="F22" s="1"/>
  <c r="AE23"/>
  <c r="AF23" s="1"/>
  <c r="F23" s="1"/>
  <c r="AE24"/>
  <c r="AF24" s="1"/>
  <c r="F24" s="1"/>
  <c r="AE25"/>
  <c r="AF25" s="1"/>
  <c r="F25" s="1"/>
  <c r="AE26"/>
  <c r="AF26" s="1"/>
  <c r="F26" s="1"/>
  <c r="AE27"/>
  <c r="AF27" s="1"/>
  <c r="F27" s="1"/>
  <c r="AE28"/>
  <c r="AF28" s="1"/>
  <c r="F28" s="1"/>
  <c r="AE29"/>
  <c r="AF29" s="1"/>
  <c r="F29" s="1"/>
  <c r="AE30"/>
  <c r="AF30" s="1"/>
  <c r="AE31"/>
  <c r="AF31" s="1"/>
  <c r="F31" s="1"/>
  <c r="AE32"/>
  <c r="AF32" s="1"/>
  <c r="F32" s="1"/>
  <c r="AE33"/>
  <c r="AF33" s="1"/>
  <c r="F33" s="1"/>
  <c r="AE34"/>
  <c r="AF34" s="1"/>
  <c r="AE35"/>
  <c r="AF35" s="1"/>
  <c r="F35" s="1"/>
  <c r="U9"/>
  <c r="V9" s="1"/>
  <c r="E9" s="1"/>
  <c r="U11"/>
  <c r="V11" s="1"/>
  <c r="E11" s="1"/>
  <c r="U12"/>
  <c r="V12" s="1"/>
  <c r="E12" s="1"/>
  <c r="U13"/>
  <c r="V13" s="1"/>
  <c r="E13" s="1"/>
  <c r="U14"/>
  <c r="V14" s="1"/>
  <c r="E14" s="1"/>
  <c r="U15"/>
  <c r="V15" s="1"/>
  <c r="E15" s="1"/>
  <c r="U16"/>
  <c r="V16" s="1"/>
  <c r="E16" s="1"/>
  <c r="U17"/>
  <c r="V17" s="1"/>
  <c r="E17" s="1"/>
  <c r="U18"/>
  <c r="V18" s="1"/>
  <c r="E18" s="1"/>
  <c r="U19"/>
  <c r="V19" s="1"/>
  <c r="E19" s="1"/>
  <c r="J19" s="1"/>
  <c r="L19" s="1"/>
  <c r="U20"/>
  <c r="V20" s="1"/>
  <c r="E20" s="1"/>
  <c r="U21"/>
  <c r="V21" s="1"/>
  <c r="E21" s="1"/>
  <c r="U22"/>
  <c r="V22" s="1"/>
  <c r="E22" s="1"/>
  <c r="U23"/>
  <c r="V23" s="1"/>
  <c r="E23" s="1"/>
  <c r="U24"/>
  <c r="V24" s="1"/>
  <c r="E24" s="1"/>
  <c r="U25"/>
  <c r="V25" s="1"/>
  <c r="E25" s="1"/>
  <c r="U26"/>
  <c r="V26" s="1"/>
  <c r="E26" s="1"/>
  <c r="J26" s="1"/>
  <c r="L26" s="1"/>
  <c r="U27"/>
  <c r="V27" s="1"/>
  <c r="E27" s="1"/>
  <c r="U28"/>
  <c r="V28" s="1"/>
  <c r="E28" s="1"/>
  <c r="U29"/>
  <c r="V29" s="1"/>
  <c r="E29" s="1"/>
  <c r="U30"/>
  <c r="V30" s="1"/>
  <c r="E30" s="1"/>
  <c r="U31"/>
  <c r="V31" s="1"/>
  <c r="E31" s="1"/>
  <c r="U32"/>
  <c r="V32" s="1"/>
  <c r="E32" s="1"/>
  <c r="U33"/>
  <c r="V33" s="1"/>
  <c r="U34"/>
  <c r="V34" s="1"/>
  <c r="E34" s="1"/>
  <c r="U35"/>
  <c r="V35" s="1"/>
  <c r="G29"/>
  <c r="F30"/>
  <c r="G30"/>
  <c r="H30"/>
  <c r="I32"/>
  <c r="E33"/>
  <c r="G33"/>
  <c r="F34"/>
  <c r="H34"/>
  <c r="E35"/>
  <c r="I8"/>
  <c r="AP8"/>
  <c r="G8" s="1"/>
  <c r="AF8"/>
  <c r="F8" s="1"/>
  <c r="V8"/>
  <c r="E8" s="1"/>
  <c r="J23" l="1"/>
  <c r="L23" s="1"/>
  <c r="J15"/>
  <c r="L15" s="1"/>
  <c r="J11"/>
  <c r="L11" s="1"/>
  <c r="I47" i="3"/>
  <c r="K47" s="1"/>
  <c r="J21" i="7"/>
  <c r="L21" s="1"/>
  <c r="J28"/>
  <c r="L28" s="1"/>
  <c r="J24"/>
  <c r="L24" s="1"/>
  <c r="J13"/>
  <c r="L13" s="1"/>
  <c r="J25"/>
  <c r="L25" s="1"/>
  <c r="J14"/>
  <c r="L14" s="1"/>
  <c r="J18"/>
  <c r="L18" s="1"/>
  <c r="J22"/>
  <c r="L22" s="1"/>
  <c r="J9"/>
  <c r="L9" s="1"/>
  <c r="J8"/>
  <c r="J27"/>
  <c r="L27" s="1"/>
  <c r="J20"/>
  <c r="L20" s="1"/>
  <c r="J16"/>
  <c r="L16" s="1"/>
  <c r="J12"/>
  <c r="L12" s="1"/>
  <c r="J35"/>
  <c r="L35" s="1"/>
  <c r="J33"/>
  <c r="L33" s="1"/>
  <c r="J29"/>
  <c r="L29" s="1"/>
  <c r="J34"/>
  <c r="L34" s="1"/>
  <c r="J30"/>
  <c r="L30" s="1"/>
  <c r="O30" i="6"/>
  <c r="O29"/>
  <c r="O28"/>
  <c r="J31" i="7"/>
  <c r="L31" s="1"/>
  <c r="J32"/>
  <c r="L32" s="1"/>
  <c r="I49" i="3"/>
  <c r="K49" s="1"/>
  <c r="I54"/>
  <c r="K54" s="1"/>
  <c r="I26" i="2"/>
  <c r="K26" s="1"/>
  <c r="I46" i="3"/>
  <c r="K46" s="1"/>
  <c r="I56"/>
  <c r="K56" s="1"/>
  <c r="H55"/>
  <c r="G55"/>
  <c r="H53"/>
  <c r="G53"/>
  <c r="H52"/>
  <c r="G52"/>
  <c r="I52" s="1"/>
  <c r="K52" s="1"/>
  <c r="H51"/>
  <c r="G51"/>
  <c r="H50"/>
  <c r="G50"/>
  <c r="H48"/>
  <c r="G48"/>
  <c r="H45"/>
  <c r="I45" s="1"/>
  <c r="AB26"/>
  <c r="AC26" s="1"/>
  <c r="E26" s="1"/>
  <c r="S26"/>
  <c r="S27"/>
  <c r="T27" s="1"/>
  <c r="D27" s="1"/>
  <c r="S28"/>
  <c r="T28" s="1"/>
  <c r="D28" s="1"/>
  <c r="S29"/>
  <c r="T29" s="1"/>
  <c r="D29" s="1"/>
  <c r="S30"/>
  <c r="S31"/>
  <c r="T31" s="1"/>
  <c r="D31" s="1"/>
  <c r="S32"/>
  <c r="T32" s="1"/>
  <c r="D32" s="1"/>
  <c r="S33"/>
  <c r="T33" s="1"/>
  <c r="D33" s="1"/>
  <c r="S34"/>
  <c r="S35"/>
  <c r="T35" s="1"/>
  <c r="D35" s="1"/>
  <c r="S36"/>
  <c r="T36" s="1"/>
  <c r="D36" s="1"/>
  <c r="S37"/>
  <c r="T37" s="1"/>
  <c r="D37" s="1"/>
  <c r="S38"/>
  <c r="S39"/>
  <c r="T39" s="1"/>
  <c r="D39" s="1"/>
  <c r="S40"/>
  <c r="T40" s="1"/>
  <c r="D40" s="1"/>
  <c r="S41"/>
  <c r="T41" s="1"/>
  <c r="D41" s="1"/>
  <c r="S42"/>
  <c r="S43"/>
  <c r="T43" s="1"/>
  <c r="D43" s="1"/>
  <c r="S44"/>
  <c r="T44" s="1"/>
  <c r="D44" s="1"/>
  <c r="BK13" i="4"/>
  <c r="BL13" s="1"/>
  <c r="H13" s="1"/>
  <c r="BK14"/>
  <c r="BL14" s="1"/>
  <c r="H14" s="1"/>
  <c r="BK15"/>
  <c r="BL15" s="1"/>
  <c r="H15" s="1"/>
  <c r="BK16"/>
  <c r="BL16" s="1"/>
  <c r="H16" s="1"/>
  <c r="BK17"/>
  <c r="BL17" s="1"/>
  <c r="H17" s="1"/>
  <c r="BK18"/>
  <c r="BL18" s="1"/>
  <c r="H18" s="1"/>
  <c r="BK19"/>
  <c r="BL19" s="1"/>
  <c r="H19" s="1"/>
  <c r="BK20"/>
  <c r="BL20" s="1"/>
  <c r="H20" s="1"/>
  <c r="BK21"/>
  <c r="BL21" s="1"/>
  <c r="H21" s="1"/>
  <c r="BK22"/>
  <c r="BL22" s="1"/>
  <c r="H22" s="1"/>
  <c r="BK23"/>
  <c r="BL23" s="1"/>
  <c r="H23" s="1"/>
  <c r="BK24"/>
  <c r="BL24" s="1"/>
  <c r="H24" s="1"/>
  <c r="BK25"/>
  <c r="BL25" s="1"/>
  <c r="H25" s="1"/>
  <c r="BK26"/>
  <c r="BL26" s="1"/>
  <c r="H26" s="1"/>
  <c r="BK27"/>
  <c r="BL27" s="1"/>
  <c r="H27" s="1"/>
  <c r="BK28"/>
  <c r="BL28" s="1"/>
  <c r="H28" s="1"/>
  <c r="BK29"/>
  <c r="BL29" s="1"/>
  <c r="H29" s="1"/>
  <c r="BK30"/>
  <c r="BL30" s="1"/>
  <c r="H30" s="1"/>
  <c r="BK31"/>
  <c r="BL31" s="1"/>
  <c r="H31" s="1"/>
  <c r="BK32"/>
  <c r="BL32" s="1"/>
  <c r="H32" s="1"/>
  <c r="BK33"/>
  <c r="BL33" s="1"/>
  <c r="H33" s="1"/>
  <c r="BK34"/>
  <c r="BL34" s="1"/>
  <c r="H34" s="1"/>
  <c r="BK35"/>
  <c r="BL35" s="1"/>
  <c r="H35" s="1"/>
  <c r="BK36"/>
  <c r="BL36" s="1"/>
  <c r="H36" s="1"/>
  <c r="BK37"/>
  <c r="BL37" s="1"/>
  <c r="H37" s="1"/>
  <c r="BK38"/>
  <c r="BL38" s="1"/>
  <c r="H38" s="1"/>
  <c r="BK39"/>
  <c r="BL39" s="1"/>
  <c r="H39" s="1"/>
  <c r="BK40"/>
  <c r="BL40" s="1"/>
  <c r="H40" s="1"/>
  <c r="BK41"/>
  <c r="BL41" s="1"/>
  <c r="H41" s="1"/>
  <c r="BK42"/>
  <c r="BL42" s="1"/>
  <c r="H42" s="1"/>
  <c r="BK43"/>
  <c r="BL43" s="1"/>
  <c r="H43" s="1"/>
  <c r="BK12"/>
  <c r="BL12" s="1"/>
  <c r="H12" s="1"/>
  <c r="AP12"/>
  <c r="AQ12" s="1"/>
  <c r="F12" s="1"/>
  <c r="BB13"/>
  <c r="G13" s="1"/>
  <c r="BB14"/>
  <c r="G14" s="1"/>
  <c r="BB15"/>
  <c r="G15" s="1"/>
  <c r="BB16"/>
  <c r="G16" s="1"/>
  <c r="BB17"/>
  <c r="G17" s="1"/>
  <c r="BB18"/>
  <c r="G18" s="1"/>
  <c r="BB19"/>
  <c r="G19" s="1"/>
  <c r="BB20"/>
  <c r="G20" s="1"/>
  <c r="BB21"/>
  <c r="G21" s="1"/>
  <c r="BB22"/>
  <c r="G22" s="1"/>
  <c r="BB23"/>
  <c r="G23" s="1"/>
  <c r="BB24"/>
  <c r="G24" s="1"/>
  <c r="BB25"/>
  <c r="G25" s="1"/>
  <c r="BB26"/>
  <c r="G26" s="1"/>
  <c r="BB27"/>
  <c r="G27" s="1"/>
  <c r="BB28"/>
  <c r="G28" s="1"/>
  <c r="BB29"/>
  <c r="G29" s="1"/>
  <c r="BB30"/>
  <c r="G30" s="1"/>
  <c r="BB31"/>
  <c r="G31" s="1"/>
  <c r="BB32"/>
  <c r="G32" s="1"/>
  <c r="BB33"/>
  <c r="G33" s="1"/>
  <c r="BB34"/>
  <c r="G34" s="1"/>
  <c r="BB35"/>
  <c r="G35" s="1"/>
  <c r="BB36"/>
  <c r="G36" s="1"/>
  <c r="BB37"/>
  <c r="G37" s="1"/>
  <c r="BB38"/>
  <c r="G38" s="1"/>
  <c r="BB39"/>
  <c r="G39" s="1"/>
  <c r="BB40"/>
  <c r="G40" s="1"/>
  <c r="BB41"/>
  <c r="G41" s="1"/>
  <c r="BB42"/>
  <c r="G42" s="1"/>
  <c r="BB43"/>
  <c r="G43" s="1"/>
  <c r="BB12"/>
  <c r="G12" s="1"/>
  <c r="AQ13"/>
  <c r="F13" s="1"/>
  <c r="AQ14"/>
  <c r="F14" s="1"/>
  <c r="AQ15"/>
  <c r="F15" s="1"/>
  <c r="AQ16"/>
  <c r="F16" s="1"/>
  <c r="AQ17"/>
  <c r="F17" s="1"/>
  <c r="AQ18"/>
  <c r="F18" s="1"/>
  <c r="AQ19"/>
  <c r="F19" s="1"/>
  <c r="AQ20"/>
  <c r="F20" s="1"/>
  <c r="AQ21"/>
  <c r="F21" s="1"/>
  <c r="AQ22"/>
  <c r="F22" s="1"/>
  <c r="AQ23"/>
  <c r="F23" s="1"/>
  <c r="AQ24"/>
  <c r="F24" s="1"/>
  <c r="AQ25"/>
  <c r="F25" s="1"/>
  <c r="AQ26"/>
  <c r="F26" s="1"/>
  <c r="AQ27"/>
  <c r="F27" s="1"/>
  <c r="AQ28"/>
  <c r="F28" s="1"/>
  <c r="AQ29"/>
  <c r="F29" s="1"/>
  <c r="AQ30"/>
  <c r="F30" s="1"/>
  <c r="AQ31"/>
  <c r="F31" s="1"/>
  <c r="AQ32"/>
  <c r="F32" s="1"/>
  <c r="AQ33"/>
  <c r="F33" s="1"/>
  <c r="AQ34"/>
  <c r="F34" s="1"/>
  <c r="AQ35"/>
  <c r="F35" s="1"/>
  <c r="AQ36"/>
  <c r="F36" s="1"/>
  <c r="AQ37"/>
  <c r="F37" s="1"/>
  <c r="AQ38"/>
  <c r="F38" s="1"/>
  <c r="AQ39"/>
  <c r="F39" s="1"/>
  <c r="AQ40"/>
  <c r="F40" s="1"/>
  <c r="AQ41"/>
  <c r="F41" s="1"/>
  <c r="AQ42"/>
  <c r="F42" s="1"/>
  <c r="AQ43"/>
  <c r="F43" s="1"/>
  <c r="AE13"/>
  <c r="AF13" s="1"/>
  <c r="E13" s="1"/>
  <c r="AE14"/>
  <c r="AF14" s="1"/>
  <c r="E14" s="1"/>
  <c r="AE15"/>
  <c r="AF15" s="1"/>
  <c r="E15" s="1"/>
  <c r="AE16"/>
  <c r="AF16" s="1"/>
  <c r="E16" s="1"/>
  <c r="AE17"/>
  <c r="AF17" s="1"/>
  <c r="E17" s="1"/>
  <c r="AE18"/>
  <c r="AF18" s="1"/>
  <c r="E18" s="1"/>
  <c r="AE19"/>
  <c r="AF19" s="1"/>
  <c r="E19" s="1"/>
  <c r="AE20"/>
  <c r="AF20" s="1"/>
  <c r="E20" s="1"/>
  <c r="AE21"/>
  <c r="AF21" s="1"/>
  <c r="E21" s="1"/>
  <c r="AE22"/>
  <c r="AF22" s="1"/>
  <c r="E22" s="1"/>
  <c r="AE23"/>
  <c r="AF23" s="1"/>
  <c r="E23" s="1"/>
  <c r="AE24"/>
  <c r="AF24" s="1"/>
  <c r="E24" s="1"/>
  <c r="AE25"/>
  <c r="AF25" s="1"/>
  <c r="E25" s="1"/>
  <c r="AE26"/>
  <c r="AF26" s="1"/>
  <c r="E26" s="1"/>
  <c r="AE27"/>
  <c r="AF27" s="1"/>
  <c r="E27" s="1"/>
  <c r="AE28"/>
  <c r="AF28" s="1"/>
  <c r="E28" s="1"/>
  <c r="AE29"/>
  <c r="AF29" s="1"/>
  <c r="E29" s="1"/>
  <c r="AE30"/>
  <c r="AF30" s="1"/>
  <c r="E30" s="1"/>
  <c r="AE31"/>
  <c r="AF31" s="1"/>
  <c r="E31" s="1"/>
  <c r="AE32"/>
  <c r="AF32" s="1"/>
  <c r="E32" s="1"/>
  <c r="AE33"/>
  <c r="AF33" s="1"/>
  <c r="E33" s="1"/>
  <c r="AE34"/>
  <c r="AF34" s="1"/>
  <c r="E34" s="1"/>
  <c r="AE35"/>
  <c r="AF35" s="1"/>
  <c r="E35" s="1"/>
  <c r="E36"/>
  <c r="AE37"/>
  <c r="AF37" s="1"/>
  <c r="E37" s="1"/>
  <c r="AE38"/>
  <c r="AF38" s="1"/>
  <c r="E38" s="1"/>
  <c r="AE39"/>
  <c r="AF39" s="1"/>
  <c r="E39" s="1"/>
  <c r="AE40"/>
  <c r="AF40" s="1"/>
  <c r="E40" s="1"/>
  <c r="AE41"/>
  <c r="AF41" s="1"/>
  <c r="E41" s="1"/>
  <c r="AE42"/>
  <c r="AF42" s="1"/>
  <c r="E42" s="1"/>
  <c r="AE43"/>
  <c r="AF43" s="1"/>
  <c r="E43" s="1"/>
  <c r="AE12"/>
  <c r="AF12" s="1"/>
  <c r="E12" s="1"/>
  <c r="U29"/>
  <c r="D29" s="1"/>
  <c r="U13"/>
  <c r="D13" s="1"/>
  <c r="U14"/>
  <c r="D14" s="1"/>
  <c r="U15"/>
  <c r="D15" s="1"/>
  <c r="U16"/>
  <c r="D16" s="1"/>
  <c r="U17"/>
  <c r="D17" s="1"/>
  <c r="U18"/>
  <c r="D18" s="1"/>
  <c r="U19"/>
  <c r="D19" s="1"/>
  <c r="U20"/>
  <c r="D20" s="1"/>
  <c r="U21"/>
  <c r="D21" s="1"/>
  <c r="U22"/>
  <c r="D22" s="1"/>
  <c r="U23"/>
  <c r="D23" s="1"/>
  <c r="U24"/>
  <c r="U25"/>
  <c r="D25" s="1"/>
  <c r="U26"/>
  <c r="D26" s="1"/>
  <c r="U27"/>
  <c r="D27" s="1"/>
  <c r="U28"/>
  <c r="D28" s="1"/>
  <c r="U30"/>
  <c r="D30" s="1"/>
  <c r="U31"/>
  <c r="D31" s="1"/>
  <c r="U32"/>
  <c r="D32" s="1"/>
  <c r="U33"/>
  <c r="D33" s="1"/>
  <c r="U34"/>
  <c r="D34" s="1"/>
  <c r="U35"/>
  <c r="D35" s="1"/>
  <c r="U36"/>
  <c r="D36" s="1"/>
  <c r="U37"/>
  <c r="D37" s="1"/>
  <c r="U38"/>
  <c r="D38" s="1"/>
  <c r="U39"/>
  <c r="D39" s="1"/>
  <c r="U40"/>
  <c r="D40" s="1"/>
  <c r="U41"/>
  <c r="D41" s="1"/>
  <c r="U42"/>
  <c r="D42" s="1"/>
  <c r="U43"/>
  <c r="D43" s="1"/>
  <c r="U12"/>
  <c r="D12" s="1"/>
  <c r="D24"/>
  <c r="BC13" i="3"/>
  <c r="BD13" s="1"/>
  <c r="H13" s="1"/>
  <c r="BC14"/>
  <c r="BD14" s="1"/>
  <c r="H14" s="1"/>
  <c r="BC15"/>
  <c r="BD15" s="1"/>
  <c r="H15" s="1"/>
  <c r="BC16"/>
  <c r="BD16" s="1"/>
  <c r="H16" s="1"/>
  <c r="BC17"/>
  <c r="BD17" s="1"/>
  <c r="H17" s="1"/>
  <c r="BC18"/>
  <c r="BD18" s="1"/>
  <c r="H18" s="1"/>
  <c r="BC19"/>
  <c r="BD19" s="1"/>
  <c r="H19" s="1"/>
  <c r="BC20"/>
  <c r="BD20" s="1"/>
  <c r="H20" s="1"/>
  <c r="BC21"/>
  <c r="BD21" s="1"/>
  <c r="H21" s="1"/>
  <c r="BC22"/>
  <c r="BD22" s="1"/>
  <c r="H22" s="1"/>
  <c r="BC23"/>
  <c r="BD23" s="1"/>
  <c r="H23" s="1"/>
  <c r="BC24"/>
  <c r="BD24" s="1"/>
  <c r="H24" s="1"/>
  <c r="BC25"/>
  <c r="BD25" s="1"/>
  <c r="H25" s="1"/>
  <c r="BC26"/>
  <c r="BD26" s="1"/>
  <c r="H26" s="1"/>
  <c r="BC27"/>
  <c r="BD27" s="1"/>
  <c r="H27" s="1"/>
  <c r="BC28"/>
  <c r="BD28" s="1"/>
  <c r="H28" s="1"/>
  <c r="BC29"/>
  <c r="BD29" s="1"/>
  <c r="H29" s="1"/>
  <c r="BC30"/>
  <c r="BD30" s="1"/>
  <c r="H30" s="1"/>
  <c r="BC31"/>
  <c r="BD31" s="1"/>
  <c r="H31" s="1"/>
  <c r="BC32"/>
  <c r="BD32" s="1"/>
  <c r="H32" s="1"/>
  <c r="BC33"/>
  <c r="BD33" s="1"/>
  <c r="H33" s="1"/>
  <c r="BC34"/>
  <c r="BD34" s="1"/>
  <c r="H34" s="1"/>
  <c r="BC35"/>
  <c r="BD35" s="1"/>
  <c r="H35" s="1"/>
  <c r="BC36"/>
  <c r="BD36" s="1"/>
  <c r="H36" s="1"/>
  <c r="BC37"/>
  <c r="BD37" s="1"/>
  <c r="H37" s="1"/>
  <c r="BC38"/>
  <c r="BD38" s="1"/>
  <c r="H38" s="1"/>
  <c r="BC39"/>
  <c r="BD39" s="1"/>
  <c r="H39" s="1"/>
  <c r="BC40"/>
  <c r="BD40" s="1"/>
  <c r="H40" s="1"/>
  <c r="BC41"/>
  <c r="BD41" s="1"/>
  <c r="H41" s="1"/>
  <c r="BC42"/>
  <c r="BD42" s="1"/>
  <c r="H42" s="1"/>
  <c r="BC43"/>
  <c r="BD43" s="1"/>
  <c r="H43" s="1"/>
  <c r="BC44"/>
  <c r="BD44" s="1"/>
  <c r="H44" s="1"/>
  <c r="AT13"/>
  <c r="AU13" s="1"/>
  <c r="G13" s="1"/>
  <c r="AT14"/>
  <c r="AU14" s="1"/>
  <c r="G14" s="1"/>
  <c r="AT15"/>
  <c r="AU15" s="1"/>
  <c r="G15" s="1"/>
  <c r="AT16"/>
  <c r="AU16" s="1"/>
  <c r="G16" s="1"/>
  <c r="AT17"/>
  <c r="AU17" s="1"/>
  <c r="G17" s="1"/>
  <c r="AT18"/>
  <c r="AU18" s="1"/>
  <c r="G18" s="1"/>
  <c r="AT19"/>
  <c r="AU19" s="1"/>
  <c r="G19" s="1"/>
  <c r="AT20"/>
  <c r="AU20" s="1"/>
  <c r="G20" s="1"/>
  <c r="AT21"/>
  <c r="AU21" s="1"/>
  <c r="G21" s="1"/>
  <c r="AT22"/>
  <c r="AU22" s="1"/>
  <c r="G22" s="1"/>
  <c r="AT23"/>
  <c r="AU23" s="1"/>
  <c r="G23" s="1"/>
  <c r="AT24"/>
  <c r="AU24" s="1"/>
  <c r="G24" s="1"/>
  <c r="AT25"/>
  <c r="AU25" s="1"/>
  <c r="G25" s="1"/>
  <c r="AT26"/>
  <c r="AU26" s="1"/>
  <c r="G26" s="1"/>
  <c r="AT27"/>
  <c r="AU27" s="1"/>
  <c r="G27" s="1"/>
  <c r="AT28"/>
  <c r="AU28" s="1"/>
  <c r="G28" s="1"/>
  <c r="AT29"/>
  <c r="AU29" s="1"/>
  <c r="G29" s="1"/>
  <c r="AT30"/>
  <c r="AU30" s="1"/>
  <c r="G30" s="1"/>
  <c r="AT31"/>
  <c r="AU31" s="1"/>
  <c r="G31" s="1"/>
  <c r="AT32"/>
  <c r="AU32" s="1"/>
  <c r="G32" s="1"/>
  <c r="AT33"/>
  <c r="AU33" s="1"/>
  <c r="G33" s="1"/>
  <c r="AT34"/>
  <c r="AU34" s="1"/>
  <c r="G34" s="1"/>
  <c r="AT35"/>
  <c r="AU35" s="1"/>
  <c r="G35" s="1"/>
  <c r="AT36"/>
  <c r="AU36" s="1"/>
  <c r="G36" s="1"/>
  <c r="AT37"/>
  <c r="AU37" s="1"/>
  <c r="G37" s="1"/>
  <c r="AT38"/>
  <c r="AU38" s="1"/>
  <c r="G38" s="1"/>
  <c r="AT39"/>
  <c r="AU39" s="1"/>
  <c r="G39" s="1"/>
  <c r="AT40"/>
  <c r="AU40" s="1"/>
  <c r="G40" s="1"/>
  <c r="AT41"/>
  <c r="AU41" s="1"/>
  <c r="G41" s="1"/>
  <c r="AT42"/>
  <c r="AU42" s="1"/>
  <c r="G42" s="1"/>
  <c r="AT43"/>
  <c r="AU43" s="1"/>
  <c r="G43" s="1"/>
  <c r="AT44"/>
  <c r="AU44" s="1"/>
  <c r="G44" s="1"/>
  <c r="AK13"/>
  <c r="AL13" s="1"/>
  <c r="F13" s="1"/>
  <c r="AK14"/>
  <c r="AL14" s="1"/>
  <c r="F14" s="1"/>
  <c r="AK15"/>
  <c r="AL15" s="1"/>
  <c r="F15" s="1"/>
  <c r="AK16"/>
  <c r="AL16" s="1"/>
  <c r="F16" s="1"/>
  <c r="AK17"/>
  <c r="AL17" s="1"/>
  <c r="F17" s="1"/>
  <c r="AK18"/>
  <c r="AL18" s="1"/>
  <c r="F18" s="1"/>
  <c r="AK19"/>
  <c r="AL19" s="1"/>
  <c r="F19" s="1"/>
  <c r="AK20"/>
  <c r="AL20" s="1"/>
  <c r="F20" s="1"/>
  <c r="AK21"/>
  <c r="AL21"/>
  <c r="F21" s="1"/>
  <c r="AK22"/>
  <c r="AL22" s="1"/>
  <c r="F22" s="1"/>
  <c r="AK23"/>
  <c r="AL23" s="1"/>
  <c r="F23" s="1"/>
  <c r="AK24"/>
  <c r="AL24" s="1"/>
  <c r="F24" s="1"/>
  <c r="AK25"/>
  <c r="AL25" s="1"/>
  <c r="F25" s="1"/>
  <c r="AK26"/>
  <c r="AL26" s="1"/>
  <c r="AK27"/>
  <c r="AL27" s="1"/>
  <c r="F27" s="1"/>
  <c r="AK28"/>
  <c r="AL28" s="1"/>
  <c r="F28" s="1"/>
  <c r="AK29"/>
  <c r="AL29" s="1"/>
  <c r="F29" s="1"/>
  <c r="AK30"/>
  <c r="AL30" s="1"/>
  <c r="AK31"/>
  <c r="AL31" s="1"/>
  <c r="F31" s="1"/>
  <c r="AK32"/>
  <c r="AL32" s="1"/>
  <c r="F32" s="1"/>
  <c r="AK33"/>
  <c r="AL33" s="1"/>
  <c r="F33" s="1"/>
  <c r="AK34"/>
  <c r="AL34" s="1"/>
  <c r="F34" s="1"/>
  <c r="AK35"/>
  <c r="AL35" s="1"/>
  <c r="F35" s="1"/>
  <c r="AK36"/>
  <c r="AL36" s="1"/>
  <c r="F36" s="1"/>
  <c r="AK37"/>
  <c r="AL37"/>
  <c r="F37" s="1"/>
  <c r="AK38"/>
  <c r="AL38" s="1"/>
  <c r="F38" s="1"/>
  <c r="AK39"/>
  <c r="AL39" s="1"/>
  <c r="F39" s="1"/>
  <c r="AK40"/>
  <c r="AL40" s="1"/>
  <c r="F40" s="1"/>
  <c r="AK41"/>
  <c r="AL41" s="1"/>
  <c r="F41" s="1"/>
  <c r="AK42"/>
  <c r="AL42" s="1"/>
  <c r="F42" s="1"/>
  <c r="AK43"/>
  <c r="AL43" s="1"/>
  <c r="F43" s="1"/>
  <c r="AK44"/>
  <c r="AL44" s="1"/>
  <c r="F44"/>
  <c r="T42"/>
  <c r="D42" s="1"/>
  <c r="AB13"/>
  <c r="AC13" s="1"/>
  <c r="E13" s="1"/>
  <c r="AB14"/>
  <c r="AC14"/>
  <c r="E14" s="1"/>
  <c r="AB15"/>
  <c r="AC15" s="1"/>
  <c r="AB16"/>
  <c r="AC16" s="1"/>
  <c r="E16" s="1"/>
  <c r="AB17"/>
  <c r="AC17" s="1"/>
  <c r="E17" s="1"/>
  <c r="AB18"/>
  <c r="AC18" s="1"/>
  <c r="E18" s="1"/>
  <c r="AB19"/>
  <c r="AC19" s="1"/>
  <c r="AB20"/>
  <c r="AC20" s="1"/>
  <c r="E20" s="1"/>
  <c r="AB21"/>
  <c r="AC21" s="1"/>
  <c r="E21" s="1"/>
  <c r="AB22"/>
  <c r="AC22" s="1"/>
  <c r="E22" s="1"/>
  <c r="AB23"/>
  <c r="AC23" s="1"/>
  <c r="AB24"/>
  <c r="AC24" s="1"/>
  <c r="E24" s="1"/>
  <c r="AB25"/>
  <c r="AC25" s="1"/>
  <c r="E25" s="1"/>
  <c r="AB27"/>
  <c r="AC27" s="1"/>
  <c r="E27" s="1"/>
  <c r="AB28"/>
  <c r="AC28" s="1"/>
  <c r="E28" s="1"/>
  <c r="AB29"/>
  <c r="AC29" s="1"/>
  <c r="E29" s="1"/>
  <c r="AB30"/>
  <c r="AC30"/>
  <c r="E30" s="1"/>
  <c r="AB31"/>
  <c r="AC31" s="1"/>
  <c r="E31" s="1"/>
  <c r="AB32"/>
  <c r="AC32" s="1"/>
  <c r="E32" s="1"/>
  <c r="AB33"/>
  <c r="AC33" s="1"/>
  <c r="E33" s="1"/>
  <c r="AB34"/>
  <c r="AC34" s="1"/>
  <c r="E34" s="1"/>
  <c r="AB35"/>
  <c r="AC35" s="1"/>
  <c r="E35" s="1"/>
  <c r="AB36"/>
  <c r="AC36" s="1"/>
  <c r="E36" s="1"/>
  <c r="AB37"/>
  <c r="AC37" s="1"/>
  <c r="E37" s="1"/>
  <c r="AB38"/>
  <c r="AC38"/>
  <c r="E38" s="1"/>
  <c r="AB39"/>
  <c r="AC39" s="1"/>
  <c r="E39" s="1"/>
  <c r="AB40"/>
  <c r="AC40" s="1"/>
  <c r="E40" s="1"/>
  <c r="AB41"/>
  <c r="AC41" s="1"/>
  <c r="E41" s="1"/>
  <c r="AB42"/>
  <c r="AC42" s="1"/>
  <c r="E42" s="1"/>
  <c r="AB43"/>
  <c r="AC43" s="1"/>
  <c r="E43" s="1"/>
  <c r="AB44"/>
  <c r="AC44" s="1"/>
  <c r="E44" s="1"/>
  <c r="S13"/>
  <c r="T13" s="1"/>
  <c r="D13" s="1"/>
  <c r="S14"/>
  <c r="T14"/>
  <c r="D14" s="1"/>
  <c r="S15"/>
  <c r="T15" s="1"/>
  <c r="D15" s="1"/>
  <c r="S16"/>
  <c r="T16" s="1"/>
  <c r="D16" s="1"/>
  <c r="S17"/>
  <c r="T17" s="1"/>
  <c r="D17" s="1"/>
  <c r="S18"/>
  <c r="T18" s="1"/>
  <c r="D18" s="1"/>
  <c r="S19"/>
  <c r="T19" s="1"/>
  <c r="D19" s="1"/>
  <c r="S20"/>
  <c r="T20" s="1"/>
  <c r="D20" s="1"/>
  <c r="S21"/>
  <c r="T21" s="1"/>
  <c r="D21" s="1"/>
  <c r="S22"/>
  <c r="T22"/>
  <c r="D22" s="1"/>
  <c r="S23"/>
  <c r="T23" s="1"/>
  <c r="D23" s="1"/>
  <c r="S24"/>
  <c r="T24" s="1"/>
  <c r="D24" s="1"/>
  <c r="S25"/>
  <c r="T25" s="1"/>
  <c r="D25" s="1"/>
  <c r="T26"/>
  <c r="D26" s="1"/>
  <c r="T30"/>
  <c r="D30" s="1"/>
  <c r="T34"/>
  <c r="D34" s="1"/>
  <c r="T38"/>
  <c r="E15"/>
  <c r="E19"/>
  <c r="E23"/>
  <c r="F26"/>
  <c r="F30"/>
  <c r="D38"/>
  <c r="BC12"/>
  <c r="AT12"/>
  <c r="AU12" s="1"/>
  <c r="G12" s="1"/>
  <c r="AK12"/>
  <c r="AL12" s="1"/>
  <c r="F12" s="1"/>
  <c r="AB12"/>
  <c r="AC12" s="1"/>
  <c r="E12" s="1"/>
  <c r="S12"/>
  <c r="T12" s="1"/>
  <c r="D12" s="1"/>
  <c r="BJ13" i="2"/>
  <c r="H13" s="1"/>
  <c r="BJ14"/>
  <c r="H14" s="1"/>
  <c r="BJ16"/>
  <c r="H16" s="1"/>
  <c r="BJ17"/>
  <c r="H17" s="1"/>
  <c r="BJ18"/>
  <c r="H18" s="1"/>
  <c r="BJ19"/>
  <c r="H19" s="1"/>
  <c r="BJ20"/>
  <c r="H20" s="1"/>
  <c r="BJ21"/>
  <c r="H21" s="1"/>
  <c r="BJ22"/>
  <c r="H22" s="1"/>
  <c r="BJ23"/>
  <c r="H23" s="1"/>
  <c r="BJ24"/>
  <c r="H24" s="1"/>
  <c r="BJ25"/>
  <c r="H25" s="1"/>
  <c r="AZ13"/>
  <c r="G13" s="1"/>
  <c r="AZ14"/>
  <c r="G14" s="1"/>
  <c r="AZ16"/>
  <c r="G16" s="1"/>
  <c r="AZ17"/>
  <c r="G17" s="1"/>
  <c r="AZ18"/>
  <c r="G18" s="1"/>
  <c r="AZ19"/>
  <c r="G19" s="1"/>
  <c r="AZ20"/>
  <c r="G20" s="1"/>
  <c r="AZ21"/>
  <c r="G21" s="1"/>
  <c r="AZ22"/>
  <c r="G22" s="1"/>
  <c r="AZ23"/>
  <c r="G23" s="1"/>
  <c r="AZ24"/>
  <c r="G24" s="1"/>
  <c r="AZ25"/>
  <c r="G25" s="1"/>
  <c r="AP12"/>
  <c r="G12"/>
  <c r="AP13"/>
  <c r="F13" s="1"/>
  <c r="AP14"/>
  <c r="F14" s="1"/>
  <c r="AP16"/>
  <c r="F16" s="1"/>
  <c r="AP17"/>
  <c r="F17" s="1"/>
  <c r="AP18"/>
  <c r="F18" s="1"/>
  <c r="AP19"/>
  <c r="F19" s="1"/>
  <c r="AP20"/>
  <c r="F20" s="1"/>
  <c r="AP21"/>
  <c r="F21" s="1"/>
  <c r="AP22"/>
  <c r="F22" s="1"/>
  <c r="AP23"/>
  <c r="F23" s="1"/>
  <c r="AP24"/>
  <c r="F24" s="1"/>
  <c r="AP25"/>
  <c r="F25" s="1"/>
  <c r="AF13"/>
  <c r="E13" s="1"/>
  <c r="AF14"/>
  <c r="E14" s="1"/>
  <c r="AF16"/>
  <c r="E16" s="1"/>
  <c r="AF17"/>
  <c r="E17" s="1"/>
  <c r="AF18"/>
  <c r="E18" s="1"/>
  <c r="AF19"/>
  <c r="E19" s="1"/>
  <c r="AF20"/>
  <c r="E20" s="1"/>
  <c r="AF21"/>
  <c r="E21" s="1"/>
  <c r="AF22"/>
  <c r="E22" s="1"/>
  <c r="AF23"/>
  <c r="E23" s="1"/>
  <c r="AF24"/>
  <c r="E24" s="1"/>
  <c r="AF25"/>
  <c r="E25" s="1"/>
  <c r="AF12"/>
  <c r="V13"/>
  <c r="D13" s="1"/>
  <c r="V14"/>
  <c r="D14" s="1"/>
  <c r="V16"/>
  <c r="D16" s="1"/>
  <c r="V17"/>
  <c r="D17" s="1"/>
  <c r="V18"/>
  <c r="D18" s="1"/>
  <c r="V19"/>
  <c r="D19" s="1"/>
  <c r="V20"/>
  <c r="D20" s="1"/>
  <c r="V21"/>
  <c r="D21" s="1"/>
  <c r="V22"/>
  <c r="D22" s="1"/>
  <c r="V23"/>
  <c r="D23" s="1"/>
  <c r="V24"/>
  <c r="D24" s="1"/>
  <c r="V25"/>
  <c r="D25" s="1"/>
  <c r="V12"/>
  <c r="I53" i="3" l="1"/>
  <c r="K53" s="1"/>
  <c r="I48"/>
  <c r="I51"/>
  <c r="K51" s="1"/>
  <c r="I50"/>
  <c r="K50" s="1"/>
  <c r="I55"/>
  <c r="K55" s="1"/>
  <c r="I32"/>
  <c r="L45"/>
  <c r="K45"/>
  <c r="BD12"/>
  <c r="H12" s="1"/>
  <c r="I12" s="1"/>
  <c r="K12" s="1"/>
  <c r="I39"/>
  <c r="K39" s="1"/>
  <c r="I37"/>
  <c r="K37" s="1"/>
  <c r="I36"/>
  <c r="K36" s="1"/>
  <c r="I33"/>
  <c r="K33" s="1"/>
  <c r="K32"/>
  <c r="I31"/>
  <c r="K31" s="1"/>
  <c r="I30"/>
  <c r="K30" s="1"/>
  <c r="I28"/>
  <c r="K28" s="1"/>
  <c r="I27"/>
  <c r="K27" s="1"/>
  <c r="I20"/>
  <c r="I18"/>
  <c r="K18" s="1"/>
  <c r="I17"/>
  <c r="K17" s="1"/>
  <c r="I15"/>
  <c r="K15" s="1"/>
  <c r="I44"/>
  <c r="K44" s="1"/>
  <c r="I43"/>
  <c r="K43" s="1"/>
  <c r="I42"/>
  <c r="K42" s="1"/>
  <c r="I38"/>
  <c r="K38" s="1"/>
  <c r="I21"/>
  <c r="I16"/>
  <c r="K16" s="1"/>
  <c r="I14"/>
  <c r="K14" s="1"/>
  <c r="I25"/>
  <c r="K25" s="1"/>
  <c r="I22"/>
  <c r="K22" s="1"/>
  <c r="I19"/>
  <c r="K19" s="1"/>
  <c r="I24"/>
  <c r="K24" s="1"/>
  <c r="I29"/>
  <c r="K29" s="1"/>
  <c r="I26"/>
  <c r="K26" s="1"/>
  <c r="I23"/>
  <c r="K23" s="1"/>
  <c r="I35"/>
  <c r="K35" s="1"/>
  <c r="I34"/>
  <c r="K34" s="1"/>
  <c r="I41"/>
  <c r="K41" s="1"/>
  <c r="I13"/>
  <c r="I40"/>
  <c r="K40" s="1"/>
  <c r="I19" i="2"/>
  <c r="K19" s="1"/>
  <c r="I24"/>
  <c r="K24" s="1"/>
  <c r="I20"/>
  <c r="K20" s="1"/>
  <c r="I12" i="4"/>
  <c r="K12" s="1"/>
  <c r="I18" i="2"/>
  <c r="K18" s="1"/>
  <c r="I21"/>
  <c r="K21" s="1"/>
  <c r="I23"/>
  <c r="K23" s="1"/>
  <c r="I16"/>
  <c r="K16" s="1"/>
  <c r="I22"/>
  <c r="K22" s="1"/>
  <c r="I14"/>
  <c r="K14" s="1"/>
  <c r="I17"/>
  <c r="K17" s="1"/>
  <c r="I13"/>
  <c r="K13" s="1"/>
  <c r="I25"/>
  <c r="K25" s="1"/>
  <c r="I20" i="4"/>
  <c r="K20" s="1"/>
  <c r="I19"/>
  <c r="K19" s="1"/>
  <c r="I24"/>
  <c r="K24" s="1"/>
  <c r="I31"/>
  <c r="K31" s="1"/>
  <c r="I23"/>
  <c r="K23" s="1"/>
  <c r="I28"/>
  <c r="K28" s="1"/>
  <c r="I33"/>
  <c r="K33" s="1"/>
  <c r="I43"/>
  <c r="K43" s="1"/>
  <c r="I42"/>
  <c r="K42" s="1"/>
  <c r="I41"/>
  <c r="K41" s="1"/>
  <c r="I17"/>
  <c r="K17" s="1"/>
  <c r="I36"/>
  <c r="K36" s="1"/>
  <c r="I39"/>
  <c r="K39" s="1"/>
  <c r="I26"/>
  <c r="K26" s="1"/>
  <c r="I25"/>
  <c r="K25" s="1"/>
  <c r="I16"/>
  <c r="K16" s="1"/>
  <c r="I13"/>
  <c r="K13" s="1"/>
  <c r="I15"/>
  <c r="K15" s="1"/>
  <c r="I40"/>
  <c r="K40" s="1"/>
  <c r="I22"/>
  <c r="K22" s="1"/>
  <c r="I27"/>
  <c r="K27" s="1"/>
  <c r="I21"/>
  <c r="K21" s="1"/>
  <c r="I37"/>
  <c r="K37" s="1"/>
  <c r="I35"/>
  <c r="K35" s="1"/>
  <c r="I14"/>
  <c r="K14" s="1"/>
  <c r="I30"/>
  <c r="K30" s="1"/>
  <c r="I18"/>
  <c r="K18" s="1"/>
  <c r="I34"/>
  <c r="K34" s="1"/>
  <c r="I32"/>
  <c r="K32" s="1"/>
  <c r="I38"/>
  <c r="K38" s="1"/>
  <c r="I29"/>
  <c r="K29" s="1"/>
  <c r="H12" i="2"/>
  <c r="F12"/>
  <c r="E12"/>
  <c r="D12"/>
  <c r="I12" l="1"/>
  <c r="K12" s="1"/>
</calcChain>
</file>

<file path=xl/comments1.xml><?xml version="1.0" encoding="utf-8"?>
<comments xmlns="http://schemas.openxmlformats.org/spreadsheetml/2006/main">
  <authors>
    <author>JAMES</author>
  </authors>
  <commentList>
    <comment ref="K19" authorId="0">
      <text>
        <r>
          <rPr>
            <b/>
            <sz val="9"/>
            <color indexed="81"/>
            <rFont val="Tahoma"/>
            <family val="2"/>
          </rPr>
          <t>JAMES:</t>
        </r>
        <r>
          <rPr>
            <sz val="9"/>
            <color indexed="81"/>
            <rFont val="Tahoma"/>
            <family val="2"/>
          </rPr>
          <t xml:space="preserve">
CON QUIEN  O CUAL CIPA TRABAJO
</t>
        </r>
      </text>
    </comment>
    <comment ref="K23" authorId="0">
      <text>
        <r>
          <rPr>
            <b/>
            <sz val="9"/>
            <color indexed="81"/>
            <rFont val="Tahoma"/>
            <family val="2"/>
          </rPr>
          <t>JAMES:</t>
        </r>
        <r>
          <rPr>
            <sz val="9"/>
            <color indexed="81"/>
            <rFont val="Tahoma"/>
            <family val="2"/>
          </rPr>
          <t xml:space="preserve">
Con cual cipa Trabajo</t>
        </r>
      </text>
    </comment>
  </commentList>
</comments>
</file>

<file path=xl/comments2.xml><?xml version="1.0" encoding="utf-8"?>
<comments xmlns="http://schemas.openxmlformats.org/spreadsheetml/2006/main">
  <authors>
    <author>JAMES</author>
  </authors>
  <commentList>
    <comment ref="K20" authorId="0">
      <text>
        <r>
          <rPr>
            <b/>
            <sz val="9"/>
            <color indexed="81"/>
            <rFont val="Tahoma"/>
            <charset val="1"/>
          </rPr>
          <t>JAMES:</t>
        </r>
        <r>
          <rPr>
            <sz val="9"/>
            <color indexed="81"/>
            <rFont val="Tahoma"/>
            <charset val="1"/>
          </rPr>
          <t xml:space="preserve">
JAMES:
enviar escaneo de la matricula y codigo</t>
        </r>
      </text>
    </comment>
    <comment ref="K21" authorId="0">
      <text>
        <r>
          <rPr>
            <b/>
            <sz val="9"/>
            <color indexed="81"/>
            <rFont val="Tahoma"/>
            <charset val="1"/>
          </rPr>
          <t>JAMES:</t>
        </r>
        <r>
          <rPr>
            <sz val="9"/>
            <color indexed="81"/>
            <rFont val="Tahoma"/>
            <charset val="1"/>
          </rPr>
          <t xml:space="preserve">
enviar escaneo de la matricula y codigo</t>
        </r>
      </text>
    </comment>
    <comment ref="K29" authorId="0">
      <text>
        <r>
          <rPr>
            <b/>
            <sz val="9"/>
            <color indexed="81"/>
            <rFont val="Tahoma"/>
            <charset val="1"/>
          </rPr>
          <t>JAMES:</t>
        </r>
        <r>
          <rPr>
            <sz val="9"/>
            <color indexed="81"/>
            <rFont val="Tahoma"/>
            <charset val="1"/>
          </rPr>
          <t xml:space="preserve">
JAMES:
enviar escaneo de la matricula y codigo</t>
        </r>
      </text>
    </comment>
    <comment ref="K30" authorId="0">
      <text>
        <r>
          <rPr>
            <b/>
            <sz val="9"/>
            <color indexed="81"/>
            <rFont val="Tahoma"/>
            <charset val="1"/>
          </rPr>
          <t>JAMES:</t>
        </r>
        <r>
          <rPr>
            <sz val="9"/>
            <color indexed="81"/>
            <rFont val="Tahoma"/>
            <charset val="1"/>
          </rPr>
          <t xml:space="preserve">
JAMES:
enviar escaneo de la matricula y codigo</t>
        </r>
      </text>
    </comment>
    <comment ref="K32" authorId="0">
      <text>
        <r>
          <rPr>
            <b/>
            <sz val="9"/>
            <color indexed="81"/>
            <rFont val="Tahoma"/>
            <charset val="1"/>
          </rPr>
          <t>JAMES:</t>
        </r>
        <r>
          <rPr>
            <sz val="9"/>
            <color indexed="81"/>
            <rFont val="Tahoma"/>
            <charset val="1"/>
          </rPr>
          <t xml:space="preserve">
JAMES:
enviar escaneo de la matricula y codigo
</t>
        </r>
      </text>
    </comment>
    <comment ref="K33" authorId="0">
      <text>
        <r>
          <rPr>
            <b/>
            <sz val="9"/>
            <color indexed="81"/>
            <rFont val="Tahoma"/>
            <charset val="1"/>
          </rPr>
          <t>JAMES:</t>
        </r>
        <r>
          <rPr>
            <sz val="9"/>
            <color indexed="81"/>
            <rFont val="Tahoma"/>
            <charset val="1"/>
          </rPr>
          <t xml:space="preserve">
JAMES:
enviar escaneo de la matricula y codigo</t>
        </r>
      </text>
    </comment>
    <comment ref="K34" authorId="0">
      <text>
        <r>
          <rPr>
            <b/>
            <sz val="9"/>
            <color indexed="81"/>
            <rFont val="Tahoma"/>
            <charset val="1"/>
          </rPr>
          <t>JAMES:</t>
        </r>
        <r>
          <rPr>
            <sz val="9"/>
            <color indexed="81"/>
            <rFont val="Tahoma"/>
            <charset val="1"/>
          </rPr>
          <t xml:space="preserve">
JAMES:
enviar escaneo de la matricula y codigo
</t>
        </r>
      </text>
    </comment>
    <comment ref="K36" authorId="0">
      <text>
        <r>
          <rPr>
            <b/>
            <sz val="9"/>
            <color indexed="81"/>
            <rFont val="Tahoma"/>
            <charset val="1"/>
          </rPr>
          <t>JAMES:</t>
        </r>
        <r>
          <rPr>
            <sz val="9"/>
            <color indexed="81"/>
            <rFont val="Tahoma"/>
            <charset val="1"/>
          </rPr>
          <t xml:space="preserve">
JAMES:
enviar escaneo de la matricula y codigo</t>
        </r>
      </text>
    </comment>
    <comment ref="K39" authorId="0">
      <text>
        <r>
          <rPr>
            <b/>
            <sz val="9"/>
            <color indexed="81"/>
            <rFont val="Tahoma"/>
            <charset val="1"/>
          </rPr>
          <t>JAMES:</t>
        </r>
        <r>
          <rPr>
            <sz val="9"/>
            <color indexed="81"/>
            <rFont val="Tahoma"/>
            <charset val="1"/>
          </rPr>
          <t xml:space="preserve">
JAMES:
enviar escaneo de la matricula y codigo</t>
        </r>
      </text>
    </comment>
    <comment ref="K40" authorId="0">
      <text>
        <r>
          <rPr>
            <b/>
            <sz val="9"/>
            <color indexed="81"/>
            <rFont val="Tahoma"/>
            <charset val="1"/>
          </rPr>
          <t>JAMES:</t>
        </r>
        <r>
          <rPr>
            <sz val="9"/>
            <color indexed="81"/>
            <rFont val="Tahoma"/>
            <charset val="1"/>
          </rPr>
          <t xml:space="preserve">
JAMES:
enviar escaneo de la matricula y codigo</t>
        </r>
      </text>
    </comment>
    <comment ref="K41" authorId="0">
      <text>
        <r>
          <rPr>
            <b/>
            <sz val="9"/>
            <color indexed="81"/>
            <rFont val="Tahoma"/>
            <charset val="1"/>
          </rPr>
          <t>JAMES:</t>
        </r>
        <r>
          <rPr>
            <sz val="9"/>
            <color indexed="81"/>
            <rFont val="Tahoma"/>
            <charset val="1"/>
          </rPr>
          <t xml:space="preserve">
JAMES:
enviar escaneo de la matricula y codigo</t>
        </r>
      </text>
    </comment>
    <comment ref="K42" authorId="0">
      <text>
        <r>
          <rPr>
            <b/>
            <sz val="9"/>
            <color indexed="81"/>
            <rFont val="Tahoma"/>
            <charset val="1"/>
          </rPr>
          <t>JAMES:</t>
        </r>
        <r>
          <rPr>
            <sz val="9"/>
            <color indexed="81"/>
            <rFont val="Tahoma"/>
            <charset val="1"/>
          </rPr>
          <t xml:space="preserve">
JAMES:
enviar escaneo de la matricula y codigo</t>
        </r>
      </text>
    </comment>
    <comment ref="K43" authorId="0">
      <text>
        <r>
          <rPr>
            <b/>
            <sz val="9"/>
            <color indexed="81"/>
            <rFont val="Tahoma"/>
            <charset val="1"/>
          </rPr>
          <t>JAMES:</t>
        </r>
        <r>
          <rPr>
            <sz val="9"/>
            <color indexed="81"/>
            <rFont val="Tahoma"/>
            <charset val="1"/>
          </rPr>
          <t xml:space="preserve">
JAMES:
enviar escaneo de la matricula y codigo</t>
        </r>
      </text>
    </comment>
    <comment ref="K44" authorId="0">
      <text>
        <r>
          <rPr>
            <b/>
            <sz val="9"/>
            <color indexed="81"/>
            <rFont val="Tahoma"/>
            <charset val="1"/>
          </rPr>
          <t>JAMES:</t>
        </r>
        <r>
          <rPr>
            <sz val="9"/>
            <color indexed="81"/>
            <rFont val="Tahoma"/>
            <charset val="1"/>
          </rPr>
          <t xml:space="preserve">
JAMES:
enviar escaneo de la matricula y codigo</t>
        </r>
      </text>
    </comment>
  </commentList>
</comments>
</file>

<file path=xl/comments3.xml><?xml version="1.0" encoding="utf-8"?>
<comments xmlns="http://schemas.openxmlformats.org/spreadsheetml/2006/main">
  <authors>
    <author>JAMES</author>
  </authors>
  <commentList>
    <comment ref="K13" authorId="0">
      <text>
        <r>
          <rPr>
            <b/>
            <sz val="9"/>
            <color indexed="81"/>
            <rFont val="Tahoma"/>
            <charset val="1"/>
          </rPr>
          <t>JAMES:</t>
        </r>
        <r>
          <rPr>
            <sz val="9"/>
            <color indexed="81"/>
            <rFont val="Tahoma"/>
            <charset val="1"/>
          </rPr>
          <t xml:space="preserve">
Importante escaniar examen y enviar al correo</t>
        </r>
      </text>
    </comment>
  </commentList>
</comments>
</file>

<file path=xl/sharedStrings.xml><?xml version="1.0" encoding="utf-8"?>
<sst xmlns="http://schemas.openxmlformats.org/spreadsheetml/2006/main" count="671" uniqueCount="257">
  <si>
    <t>BOCANEGRA KEVIN ORLANDO</t>
  </si>
  <si>
    <t>DEF</t>
  </si>
  <si>
    <t>SUMA</t>
  </si>
  <si>
    <t>UNIVERSIDAD    DEL     TOLIMA     IDEAD    CREAD    BOGOTA</t>
  </si>
  <si>
    <t xml:space="preserve">SUS NOTAS HASTA EL DIA </t>
  </si>
  <si>
    <t>ORGANICA</t>
  </si>
  <si>
    <t>HAMMES  R   GARAVITO  S</t>
  </si>
  <si>
    <t>CRITERIOS    DE  EVALUACION    PORTAFOLIO</t>
  </si>
  <si>
    <t>EJ=EJERCICIOS</t>
  </si>
  <si>
    <t>A= Asistencia</t>
  </si>
  <si>
    <t>E=Ensayo</t>
  </si>
  <si>
    <t>M=Mapa Conceptual</t>
  </si>
  <si>
    <t>C=Control Lectura</t>
  </si>
  <si>
    <t>TT=Trabajo Tutorial</t>
  </si>
  <si>
    <t>L=laboratorio</t>
  </si>
  <si>
    <t>totales</t>
  </si>
  <si>
    <t>Tutoria 1</t>
  </si>
  <si>
    <t>Tutoria 2</t>
  </si>
  <si>
    <t>Tutoria 3</t>
  </si>
  <si>
    <t>Tutoria 4</t>
  </si>
  <si>
    <t>Tutoria 5</t>
  </si>
  <si>
    <t xml:space="preserve">Nombres   /   </t>
  </si>
  <si>
    <t>E.P</t>
  </si>
  <si>
    <t>c1</t>
  </si>
  <si>
    <t>A</t>
  </si>
  <si>
    <t>E</t>
  </si>
  <si>
    <t>C</t>
  </si>
  <si>
    <t>M</t>
  </si>
  <si>
    <t>TT</t>
  </si>
  <si>
    <t>R</t>
  </si>
  <si>
    <t>L</t>
  </si>
  <si>
    <t>total</t>
  </si>
  <si>
    <t>EJ</t>
  </si>
  <si>
    <t>def</t>
  </si>
  <si>
    <t>Total</t>
  </si>
  <si>
    <t>Fulanito Tal Cual Prueba</t>
  </si>
  <si>
    <t>codigo</t>
  </si>
  <si>
    <t>Biologia grupo 3</t>
  </si>
  <si>
    <t>Biologia grupo 1</t>
  </si>
  <si>
    <t>R= Resumen Video</t>
  </si>
  <si>
    <t>PG</t>
  </si>
  <si>
    <t>7 DE ABRIL</t>
  </si>
  <si>
    <t>caracol</t>
  </si>
  <si>
    <t>palomas</t>
  </si>
  <si>
    <t>jardin</t>
  </si>
  <si>
    <t>g</t>
  </si>
  <si>
    <t>F</t>
  </si>
  <si>
    <t>C2</t>
  </si>
  <si>
    <t>Biologia grupo1 Kennedy</t>
  </si>
  <si>
    <t>TUTORIAS</t>
  </si>
  <si>
    <t>ALFONSO RIVEROS ADRIANA ALEXANDRA</t>
  </si>
  <si>
    <t>ARDILA MENDEZ CINDY PAOLA</t>
  </si>
  <si>
    <t>CEDANO SANCHEZ NATALIA</t>
  </si>
  <si>
    <t>CORRAL LEYTON DIANA CAROLINA</t>
  </si>
  <si>
    <t>DIAZ PARODIS KARIME CECILIA</t>
  </si>
  <si>
    <t>FLOREZ CORTES YENNIFFER</t>
  </si>
  <si>
    <t>FRANCO GONZALEZ ZOLEY</t>
  </si>
  <si>
    <t>GONZALEZ GARZON GIDA SIRLEY</t>
  </si>
  <si>
    <t>GUTIERREZ PEÑA DIANA JAZMIN</t>
  </si>
  <si>
    <t xml:space="preserve"> HENAO HENAO ADRIANA</t>
  </si>
  <si>
    <t>IZQUIERDO DUARTE FRANCY GINETT</t>
  </si>
  <si>
    <t>JARAMILLO FLOREZ KATHERINE</t>
  </si>
  <si>
    <t>MORA DIAZ GLORIA AURORA</t>
  </si>
  <si>
    <t>MUÑOZ VANEGAS BLANCA NIDIA</t>
  </si>
  <si>
    <t>OSORIO MORA NIDIA ALEXANDRA</t>
  </si>
  <si>
    <t>PARRA ESPINOSA JEIMMY ANDREA</t>
  </si>
  <si>
    <t>RAMIREZ ORTIZ NIDIA MAYERLI</t>
  </si>
  <si>
    <t>RODRIGUEZ MELENDEZ LUZ YANIRA</t>
  </si>
  <si>
    <t>RODRIGUEZ MELENDEZ MARTHA MILENA</t>
  </si>
  <si>
    <t>ROJAS GUERRA MARILUZ</t>
  </si>
  <si>
    <t>ROMERO SANCHEZ NYDIA CATHERINE</t>
  </si>
  <si>
    <t>SALAZAR GALEANO LUZ ADIELA</t>
  </si>
  <si>
    <t>SANCHEZ ROMERO LEIDY VIVIANA</t>
  </si>
  <si>
    <t>SANDOVAL TORRES GREISY</t>
  </si>
  <si>
    <t>WILCHES RODRIGUEZ LAURA CAMILA</t>
  </si>
  <si>
    <t>ANZOLA MARIA FERNANDA</t>
  </si>
  <si>
    <t>AREVALO MARILUZ</t>
  </si>
  <si>
    <t>AREVALO RAMOS MARIA ELENA</t>
  </si>
  <si>
    <t>BAUTISTA LUZ DILMA</t>
  </si>
  <si>
    <t>EJER</t>
  </si>
  <si>
    <t>EJR</t>
  </si>
  <si>
    <t>BARRANTES RINCON JENNY JOHANA</t>
  </si>
  <si>
    <t>CALDERON RODRIGUEZ MAUCI</t>
  </si>
  <si>
    <t>CAMACHO ARIZA MIRYAM OFELIA</t>
  </si>
  <si>
    <t>CARDENAS GONZALEZ MARIA NELCY</t>
  </si>
  <si>
    <t>CARREÑO BOJACA LUZ STELLA</t>
  </si>
  <si>
    <t>CASTAÑEDA TORRES GISELA</t>
  </si>
  <si>
    <t>CRUZ YENNY PAOLA</t>
  </si>
  <si>
    <t>CRUZ GARZON LUZ MARINA</t>
  </si>
  <si>
    <t>CUELLO TORRES MABEL</t>
  </si>
  <si>
    <t>FONSECA REYES JUDDY VIVIANA</t>
  </si>
  <si>
    <t>GALEANO PEREZ LYDA ESPERANZA</t>
  </si>
  <si>
    <t>HERNANDEZ ESTUPIÑAN BLANCA JAMIL</t>
  </si>
  <si>
    <t>HURTADO KELIN XIOMARA</t>
  </si>
  <si>
    <t>JIMÉNEZ URREA RUTH FANNY</t>
  </si>
  <si>
    <t>MEDINA PULIDO ANGIE VIVIANA</t>
  </si>
  <si>
    <t>ORREGO RODRIGUEZ MARLYN ALEXANDRA</t>
  </si>
  <si>
    <t>OSORIO DEINA ODILIA</t>
  </si>
  <si>
    <t>PÁEZ PLAZAS SANDRA JOHANNA</t>
  </si>
  <si>
    <t>PATIÑO SOCHE CLAUDIA YANET</t>
  </si>
  <si>
    <t>PEREZ CASTRO SANDRA VIVIANA</t>
  </si>
  <si>
    <t>RAYO CASTRO ANA JEYMMY</t>
  </si>
  <si>
    <t>RODRIGUEZ SAAVEDRA ANDREA</t>
  </si>
  <si>
    <t>ROJAS CARVAJAL MARIA EMILCE</t>
  </si>
  <si>
    <t>ROJAS FORERO PAULA YISSED</t>
  </si>
  <si>
    <t>ROMERO PEÑA DIANA PILAR</t>
  </si>
  <si>
    <t>SIERRA CABALLERO OSCAR GUILLERMO</t>
  </si>
  <si>
    <t>TORRES TAMAYO ANGELICA MARIA</t>
  </si>
  <si>
    <t>VARGAS ENCISO CAROL MAYERLI</t>
  </si>
  <si>
    <t>MECON CASTILLO LAURA ROSA</t>
  </si>
  <si>
    <t>RUEDA GALEANO FLOR MERIDA</t>
  </si>
  <si>
    <t>ESLAVA FONSECA CRISTIAN DANIEL</t>
  </si>
  <si>
    <t>FUQUENE RAMIREZ CRISTIAN ANDRES</t>
  </si>
  <si>
    <t>PRIETO CASTRO LADY JOHANA</t>
  </si>
  <si>
    <t>RODRIGUEZ ALCALA LUISA FERNANDA</t>
  </si>
  <si>
    <t>URBINA MENDEZ LIDA NURY</t>
  </si>
  <si>
    <t>AVILA MONTAÑA ALBA YANET</t>
  </si>
  <si>
    <t>BERNAL PEÑA EIMY KATALINA</t>
  </si>
  <si>
    <t>BETANCOURTH BETANCOURTH NOHORA</t>
  </si>
  <si>
    <t>CARDENAS SOLORZANO LEYDI YOHANA</t>
  </si>
  <si>
    <t>CASTRO ROJAS AIDA HORTENSIA</t>
  </si>
  <si>
    <t>FAJARDO BUITRAGO ANGIE JUDITH</t>
  </si>
  <si>
    <t>GONZALEZ BEJARANO ALEX FABRISIO</t>
  </si>
  <si>
    <t>GONZALEZ IMITOLA LAUREN DE JESUS</t>
  </si>
  <si>
    <t>LOPEZ SOTELO LAURA XIMENA</t>
  </si>
  <si>
    <t>PEREA SOLER ANDREA NATALI</t>
  </si>
  <si>
    <t>PÉREZ BENAVIDES FANDRY JULIANA</t>
  </si>
  <si>
    <t>TARAZONA MONTOYA ERIK FABIAN</t>
  </si>
  <si>
    <t>VEGA TOVAR JEYMY PATRICIA</t>
  </si>
  <si>
    <t>c2</t>
  </si>
  <si>
    <t>CELIS PALACIO DIANA PATRICIA</t>
  </si>
  <si>
    <t>GUZMAN GUITIERREZ SHIRLEY</t>
  </si>
  <si>
    <t>PATIÑO CAROLINA</t>
  </si>
  <si>
    <t>HERNANDEZ MARTINEZ HEBERT ANDRES</t>
  </si>
  <si>
    <t>MURILLO RIOS ALBA JANNETH</t>
  </si>
  <si>
    <t>URUEÑA QUIACHA JINNETT PAOLA</t>
  </si>
  <si>
    <t>RAYO HERNANDEZ HASBLEIDY JUSSET</t>
  </si>
  <si>
    <t>MUÑOZ GARCIA LEIDY GINETH</t>
  </si>
  <si>
    <t>SANTACRUZ INCHINA VICTOR</t>
  </si>
  <si>
    <t>CRUZ DIANA MAYERLY</t>
  </si>
  <si>
    <t>CE</t>
  </si>
  <si>
    <t>OLIVERA ORTIZ  ADRIANA MARCELA</t>
  </si>
  <si>
    <t>GOMEZ MARTINEZ OSCAR EDUARDO</t>
  </si>
  <si>
    <t>Quimica Organica grupo1 tunal</t>
  </si>
  <si>
    <t xml:space="preserve">ALMARIO MURCIA NURY </t>
  </si>
  <si>
    <t xml:space="preserve">AYALA TORRES LEONARDO </t>
  </si>
  <si>
    <t>BELLO GARNICA OSCAR ARTURO</t>
  </si>
  <si>
    <t xml:space="preserve">BERMUDEZ GARCIA NINY YOHANA </t>
  </si>
  <si>
    <t xml:space="preserve">BONILLA MORENO YISETH JASBLEIDY </t>
  </si>
  <si>
    <t xml:space="preserve">CABEZAS MORENO LUZ NELLY </t>
  </si>
  <si>
    <t>CALDERON GARNICA LEIDY MARCELA</t>
  </si>
  <si>
    <t xml:space="preserve">CASTRO MONTES NATHALIA </t>
  </si>
  <si>
    <t xml:space="preserve">CORDOBA BELTRAN AURA YOLANDA </t>
  </si>
  <si>
    <t xml:space="preserve">DUCUARA CAITA ANDREA LILLYAM </t>
  </si>
  <si>
    <t xml:space="preserve">FLOREZ MENDOZA NANCY PATRICIA </t>
  </si>
  <si>
    <t xml:space="preserve">GOMEZ HERNANDEZ JENNIFER CRISTINA </t>
  </si>
  <si>
    <t xml:space="preserve">GONZALEZ MUÑOZ MERCY YANET </t>
  </si>
  <si>
    <t xml:space="preserve">GUTIERREZ SANABRIA NYDIA </t>
  </si>
  <si>
    <t xml:space="preserve">HERNANDEZ CASTAÑO JUAN CARLOS </t>
  </si>
  <si>
    <t xml:space="preserve">HERNANDEZ HERRERA ADRIANA YICETH </t>
  </si>
  <si>
    <t xml:space="preserve">LANZA RODRIGUEZ NYDIA MILENA </t>
  </si>
  <si>
    <t xml:space="preserve">LOAIZA JIMENEZ TATIANA </t>
  </si>
  <si>
    <t xml:space="preserve">LOPEZ BELLO JULIA EMILCE </t>
  </si>
  <si>
    <t xml:space="preserve">LOPEZ FUERTE FREDY ALEXANDER </t>
  </si>
  <si>
    <t xml:space="preserve">MUÑOZ GARCIA LEIDY GINETH </t>
  </si>
  <si>
    <t xml:space="preserve">MURILLO JANNETH ALBA JANNETH </t>
  </si>
  <si>
    <t xml:space="preserve">PEDRAZA JAIMES NELSON MEDARDO </t>
  </si>
  <si>
    <t xml:space="preserve">PINILLA RUIZ MERY JEAN </t>
  </si>
  <si>
    <t xml:space="preserve">QUIROGA GIRALDO SANDRA MILENA </t>
  </si>
  <si>
    <t xml:space="preserve">RODRIGUEZ GUATAME WILSON EDUARDO </t>
  </si>
  <si>
    <t xml:space="preserve">RODRIGUEZ RAMOS KELLY JOHANA </t>
  </si>
  <si>
    <t xml:space="preserve">RODRIGUEZ RODRIGUEZ DELLY ALEJANDRA </t>
  </si>
  <si>
    <t xml:space="preserve">ROMERO CASTIBLANCO MARIA JANETH </t>
  </si>
  <si>
    <t xml:space="preserve">RUBIANO PINEROS DEISY YOJANA </t>
  </si>
  <si>
    <t xml:space="preserve">SEPULVEDA RODRIGUEZ JENNIFER ALEXANDRA </t>
  </si>
  <si>
    <t>TAPIERO PINZON SANDRA MILENA</t>
  </si>
  <si>
    <t>DINAMICA DE ECOSISTEMAS</t>
  </si>
  <si>
    <t>ARIZA ORTIZ MARIAN YORLENY</t>
  </si>
  <si>
    <t>COMBITA RODRIGUEZ SINDY ALEXANDRA</t>
  </si>
  <si>
    <t>ROA SANCHEZ SANDRA MILENA</t>
  </si>
  <si>
    <t>VELEZ OJEDA NANCY VIVIANA</t>
  </si>
  <si>
    <t>BIOPROCESOS KENNEDY</t>
  </si>
  <si>
    <t>COMPORTAMIENTO</t>
  </si>
  <si>
    <t>ALZATE SANCHEZ SANDRA MELISSA</t>
  </si>
  <si>
    <t>BARRUETO MORA NUBIA ESTELA</t>
  </si>
  <si>
    <t>CASTILLO CIFUENTES JOSE JAIR</t>
  </si>
  <si>
    <t>ESTEVEZ CEBALLOS JOSE ARETH</t>
  </si>
  <si>
    <t>GARCIA MORA FANNY ANDREA</t>
  </si>
  <si>
    <t>GARCIA OBANDO ANGIE PAOLA</t>
  </si>
  <si>
    <t>GARZÓN DÍAZ AMALIA TERESA</t>
  </si>
  <si>
    <t>GONZALEZ GOMEZ NELLY LUZ NAYDA</t>
  </si>
  <si>
    <t>HERNANDEZ ARIZA LEIDY DIANA</t>
  </si>
  <si>
    <t>HERNANDEZ CASTELLANOS DERLY</t>
  </si>
  <si>
    <t>JIMENEZ POVEDA BRAYAN ESTIVEN</t>
  </si>
  <si>
    <t>LINARES VIVAS CLAUDIA MILENA</t>
  </si>
  <si>
    <t>MALAGON ARDILA WILMAR RICARDO</t>
  </si>
  <si>
    <t>MALAGON GONZALEZ NELLY</t>
  </si>
  <si>
    <t>MENDIETA MARTINEZ MARIA ALICIA</t>
  </si>
  <si>
    <t>MUÑOZ ACOSTA MARIA HELENA</t>
  </si>
  <si>
    <t>PALACIOS RAMIREZ DANIEL FELIPE</t>
  </si>
  <si>
    <t>PARDO ANGULO CRISTIAN DAVID</t>
  </si>
  <si>
    <t>PERDOMO ORTIZ LEIDY ALEXANDRA</t>
  </si>
  <si>
    <t>RAMIREZ FANDIÑO DIEGO ALBERTO</t>
  </si>
  <si>
    <t>VALENCIA ROA JENNY PAOLA</t>
  </si>
  <si>
    <t>VARGAS LATORRE YULY MARITZA</t>
  </si>
  <si>
    <t>VELA OTALORA AURALICIA</t>
  </si>
  <si>
    <t>E3</t>
  </si>
  <si>
    <t>E1</t>
  </si>
  <si>
    <t>E2</t>
  </si>
  <si>
    <t>T</t>
  </si>
  <si>
    <t>MC1</t>
  </si>
  <si>
    <t>MC2</t>
  </si>
  <si>
    <t>MC3</t>
  </si>
  <si>
    <t>ENSAYOS</t>
  </si>
  <si>
    <t>MAPAS</t>
  </si>
  <si>
    <t>EJ1</t>
  </si>
  <si>
    <t>EJ2</t>
  </si>
  <si>
    <t>EJ3</t>
  </si>
  <si>
    <t>EJERCICIOS</t>
  </si>
  <si>
    <t>CM</t>
  </si>
  <si>
    <t>MEDICAMEN</t>
  </si>
  <si>
    <t>CT1</t>
  </si>
  <si>
    <t>CT2</t>
  </si>
  <si>
    <t>CT3</t>
  </si>
  <si>
    <t>CT4</t>
  </si>
  <si>
    <t>CONTROL TUTORIAL</t>
  </si>
  <si>
    <t>EX</t>
  </si>
  <si>
    <t>Trabajos</t>
  </si>
  <si>
    <t>cv1</t>
  </si>
  <si>
    <t>GALLEGO JUAN ALEJANDRO</t>
  </si>
  <si>
    <t>RODRIGUEZ VIVAS WILLIAN HERNAN</t>
  </si>
  <si>
    <t>BERBEO JOHNY</t>
  </si>
  <si>
    <t>CAÑON  PEREZ NUBIA YOLANDA</t>
  </si>
  <si>
    <t>MUÑOZ HEYDY ALEXANDRA</t>
  </si>
  <si>
    <t>VARGAS GARCIA SANDRA MARIA</t>
  </si>
  <si>
    <t>TRAB TUTOR</t>
  </si>
  <si>
    <t>T1</t>
  </si>
  <si>
    <t>T2</t>
  </si>
  <si>
    <t>T3</t>
  </si>
  <si>
    <t>ES</t>
  </si>
  <si>
    <t>MORENO JASBLEIDY</t>
  </si>
  <si>
    <t xml:space="preserve">GIL GLADIANA </t>
  </si>
  <si>
    <t>RODRIGUEZ FABIAN</t>
  </si>
  <si>
    <t>TT1</t>
  </si>
  <si>
    <t>TT2</t>
  </si>
  <si>
    <t>TT3</t>
  </si>
  <si>
    <t>LOAIZA JIMENEZ TATIANA</t>
  </si>
  <si>
    <t>C1</t>
  </si>
  <si>
    <t>FORERO SALAS DIANA</t>
  </si>
  <si>
    <t>CORDOBA AURA YOLANDA</t>
  </si>
  <si>
    <t>convocatoria 2   sabado de 730 a 830 am  cread kennedy  o llamar si no pueden</t>
  </si>
  <si>
    <t>convocatoria 2  sabado 2 pm en cread tunal salon 8-122</t>
  </si>
  <si>
    <t>llevar su portafolio el sabado, para verificar y realizar en caso tal la segunda convocatoria</t>
  </si>
  <si>
    <t>muñoz b eliana andrea</t>
  </si>
  <si>
    <t>MORENO POSADA ADRIANA AMPARO</t>
  </si>
  <si>
    <t>FINAL</t>
  </si>
  <si>
    <t>CASTILLO PEÑA JAZMIN</t>
  </si>
</sst>
</file>

<file path=xl/styles.xml><?xml version="1.0" encoding="utf-8"?>
<styleSheet xmlns="http://schemas.openxmlformats.org/spreadsheetml/2006/main">
  <numFmts count="1">
    <numFmt numFmtId="164" formatCode="0.0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Baskerville Old Face"/>
      <family val="1"/>
    </font>
    <font>
      <sz val="13"/>
      <name val="Arial"/>
      <family val="2"/>
    </font>
    <font>
      <sz val="10"/>
      <color theme="0" tint="-0.34998626667073579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6"/>
      <color theme="0" tint="-0.34998626667073579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7"/>
      <color rgb="FF00000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2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3"/>
      <color rgb="FFFF0000"/>
      <name val="Arial"/>
      <family val="2"/>
    </font>
    <font>
      <b/>
      <sz val="16"/>
      <color rgb="FFFF0000"/>
      <name val="Arial"/>
      <family val="2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rgb="FFFF0000"/>
      <name val="Arial"/>
      <family val="2"/>
    </font>
    <font>
      <sz val="10"/>
      <color rgb="FF000000"/>
      <name val="Arial"/>
      <family val="2"/>
    </font>
    <font>
      <sz val="11"/>
      <color theme="0"/>
      <name val="Calibri"/>
      <family val="2"/>
      <scheme val="minor"/>
    </font>
    <font>
      <b/>
      <sz val="22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3FBE1C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7">
    <xf numFmtId="0" fontId="0" fillId="0" borderId="0" xfId="0"/>
    <xf numFmtId="0" fontId="1" fillId="2" borderId="21" xfId="1" applyFont="1" applyFill="1" applyBorder="1" applyAlignment="1">
      <alignment horizontal="center"/>
    </xf>
    <xf numFmtId="0" fontId="12" fillId="2" borderId="18" xfId="1" applyFont="1" applyFill="1" applyBorder="1" applyAlignment="1">
      <alignment horizontal="center" vertical="top" wrapText="1"/>
    </xf>
    <xf numFmtId="0" fontId="1" fillId="2" borderId="23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24" fillId="2" borderId="0" xfId="0" applyFont="1" applyFill="1" applyAlignment="1">
      <alignment horizontal="left"/>
    </xf>
    <xf numFmtId="0" fontId="1" fillId="2" borderId="0" xfId="1" applyFill="1"/>
    <xf numFmtId="0" fontId="1" fillId="2" borderId="0" xfId="1" applyFont="1" applyFill="1" applyAlignment="1">
      <alignment horizontal="left"/>
    </xf>
    <xf numFmtId="0" fontId="1" fillId="2" borderId="0" xfId="1" applyFont="1" applyFill="1" applyBorder="1"/>
    <xf numFmtId="0" fontId="2" fillId="2" borderId="0" xfId="1" applyFont="1" applyFill="1" applyBorder="1"/>
    <xf numFmtId="0" fontId="3" fillId="2" borderId="0" xfId="1" applyFont="1" applyFill="1" applyBorder="1"/>
    <xf numFmtId="0" fontId="4" fillId="2" borderId="0" xfId="1" applyFont="1" applyFill="1"/>
    <xf numFmtId="0" fontId="5" fillId="2" borderId="0" xfId="1" applyFont="1" applyFill="1" applyBorder="1"/>
    <xf numFmtId="0" fontId="3" fillId="2" borderId="1" xfId="1" applyFont="1" applyFill="1" applyBorder="1"/>
    <xf numFmtId="0" fontId="6" fillId="2" borderId="0" xfId="1" applyFont="1" applyFill="1" applyBorder="1" applyAlignment="1">
      <alignment horizontal="center"/>
    </xf>
    <xf numFmtId="0" fontId="7" fillId="2" borderId="0" xfId="1" applyFont="1" applyFill="1" applyBorder="1"/>
    <xf numFmtId="0" fontId="1" fillId="2" borderId="13" xfId="1" applyFont="1" applyFill="1" applyBorder="1"/>
    <xf numFmtId="0" fontId="1" fillId="2" borderId="1" xfId="1" applyFont="1" applyFill="1" applyBorder="1"/>
    <xf numFmtId="0" fontId="8" fillId="2" borderId="0" xfId="1" applyFont="1" applyFill="1" applyBorder="1"/>
    <xf numFmtId="0" fontId="6" fillId="2" borderId="0" xfId="1" applyFont="1" applyFill="1" applyBorder="1"/>
    <xf numFmtId="0" fontId="9" fillId="2" borderId="0" xfId="1" applyFont="1" applyFill="1" applyBorder="1"/>
    <xf numFmtId="0" fontId="1" fillId="2" borderId="0" xfId="1" applyFont="1" applyFill="1" applyBorder="1" applyAlignment="1">
      <alignment horizontal="left"/>
    </xf>
    <xf numFmtId="0" fontId="3" fillId="2" borderId="4" xfId="1" applyFont="1" applyFill="1" applyBorder="1"/>
    <xf numFmtId="0" fontId="1" fillId="2" borderId="3" xfId="1" applyFont="1" applyFill="1" applyBorder="1"/>
    <xf numFmtId="0" fontId="1" fillId="2" borderId="6" xfId="1" applyFont="1" applyFill="1" applyBorder="1"/>
    <xf numFmtId="0" fontId="1" fillId="2" borderId="11" xfId="1" applyFont="1" applyFill="1" applyBorder="1"/>
    <xf numFmtId="0" fontId="3" fillId="2" borderId="11" xfId="1" applyFont="1" applyFill="1" applyBorder="1"/>
    <xf numFmtId="0" fontId="5" fillId="2" borderId="11" xfId="1" applyFont="1" applyFill="1" applyBorder="1"/>
    <xf numFmtId="0" fontId="1" fillId="2" borderId="5" xfId="1" applyFont="1" applyFill="1" applyBorder="1" applyAlignment="1">
      <alignment horizontal="left"/>
    </xf>
    <xf numFmtId="0" fontId="10" fillId="2" borderId="0" xfId="1" applyFont="1" applyFill="1" applyBorder="1"/>
    <xf numFmtId="0" fontId="1" fillId="2" borderId="14" xfId="1" applyFont="1" applyFill="1" applyBorder="1"/>
    <xf numFmtId="9" fontId="1" fillId="2" borderId="2" xfId="1" applyNumberFormat="1" applyFont="1" applyFill="1" applyBorder="1"/>
    <xf numFmtId="9" fontId="3" fillId="2" borderId="4" xfId="1" applyNumberFormat="1" applyFont="1" applyFill="1" applyBorder="1"/>
    <xf numFmtId="0" fontId="1" fillId="2" borderId="6" xfId="1" applyFont="1" applyFill="1" applyBorder="1" applyAlignment="1">
      <alignment horizontal="left"/>
    </xf>
    <xf numFmtId="0" fontId="3" fillId="2" borderId="6" xfId="1" applyFont="1" applyFill="1" applyBorder="1"/>
    <xf numFmtId="0" fontId="3" fillId="2" borderId="3" xfId="1" applyFont="1" applyFill="1" applyBorder="1"/>
    <xf numFmtId="0" fontId="1" fillId="2" borderId="4" xfId="1" applyFont="1" applyFill="1" applyBorder="1"/>
    <xf numFmtId="0" fontId="1" fillId="2" borderId="5" xfId="1" applyFont="1" applyFill="1" applyBorder="1"/>
    <xf numFmtId="0" fontId="5" fillId="2" borderId="15" xfId="1" applyFont="1" applyFill="1" applyBorder="1"/>
    <xf numFmtId="0" fontId="8" fillId="2" borderId="4" xfId="1" applyFont="1" applyFill="1" applyBorder="1" applyAlignment="1">
      <alignment horizontal="left"/>
    </xf>
    <xf numFmtId="0" fontId="5" fillId="2" borderId="7" xfId="1" applyFont="1" applyFill="1" applyBorder="1"/>
    <xf numFmtId="0" fontId="5" fillId="2" borderId="16" xfId="1" applyFont="1" applyFill="1" applyBorder="1"/>
    <xf numFmtId="0" fontId="3" fillId="2" borderId="7" xfId="1" applyFont="1" applyFill="1" applyBorder="1"/>
    <xf numFmtId="0" fontId="11" fillId="2" borderId="0" xfId="1" applyFont="1" applyFill="1" applyBorder="1"/>
    <xf numFmtId="0" fontId="5" fillId="2" borderId="0" xfId="0" applyFont="1" applyFill="1" applyBorder="1"/>
    <xf numFmtId="0" fontId="1" fillId="2" borderId="0" xfId="1" applyFont="1" applyFill="1" applyBorder="1" applyAlignment="1">
      <alignment vertical="center"/>
    </xf>
    <xf numFmtId="0" fontId="1" fillId="2" borderId="13" xfId="1" applyFont="1" applyFill="1" applyBorder="1" applyAlignment="1">
      <alignment horizontal="left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17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9" fontId="1" fillId="2" borderId="18" xfId="1" applyNumberFormat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1" fillId="2" borderId="19" xfId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vertical="center"/>
    </xf>
    <xf numFmtId="0" fontId="1" fillId="2" borderId="20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justify" vertical="center" wrapText="1"/>
    </xf>
    <xf numFmtId="0" fontId="1" fillId="2" borderId="10" xfId="1" applyFont="1" applyFill="1" applyBorder="1" applyAlignment="1">
      <alignment vertical="center"/>
    </xf>
    <xf numFmtId="0" fontId="1" fillId="2" borderId="7" xfId="1" applyFont="1" applyFill="1" applyBorder="1"/>
    <xf numFmtId="0" fontId="4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/>
    </xf>
    <xf numFmtId="0" fontId="1" fillId="2" borderId="22" xfId="1" applyFont="1" applyFill="1" applyBorder="1" applyAlignment="1">
      <alignment horizontal="center"/>
    </xf>
    <xf numFmtId="0" fontId="1" fillId="2" borderId="5" xfId="1" applyFont="1" applyFill="1" applyBorder="1" applyAlignment="1">
      <alignment horizontal="center"/>
    </xf>
    <xf numFmtId="0" fontId="12" fillId="2" borderId="7" xfId="1" applyFont="1" applyFill="1" applyBorder="1" applyAlignment="1">
      <alignment horizontal="center" vertical="top" wrapText="1"/>
    </xf>
    <xf numFmtId="0" fontId="13" fillId="2" borderId="19" xfId="1" applyFont="1" applyFill="1" applyBorder="1" applyAlignment="1">
      <alignment horizontal="center" vertical="top" wrapText="1"/>
    </xf>
    <xf numFmtId="0" fontId="1" fillId="2" borderId="24" xfId="1" applyFont="1" applyFill="1" applyBorder="1" applyAlignment="1">
      <alignment horizontal="center"/>
    </xf>
    <xf numFmtId="0" fontId="23" fillId="2" borderId="1" xfId="0" applyFont="1" applyFill="1" applyBorder="1" applyAlignment="1">
      <alignment horizontal="left"/>
    </xf>
    <xf numFmtId="0" fontId="1" fillId="2" borderId="26" xfId="1" applyFont="1" applyFill="1" applyBorder="1" applyAlignment="1">
      <alignment horizontal="center"/>
    </xf>
    <xf numFmtId="0" fontId="12" fillId="2" borderId="4" xfId="1" applyFont="1" applyFill="1" applyBorder="1" applyAlignment="1">
      <alignment horizontal="center" vertical="top" wrapText="1"/>
    </xf>
    <xf numFmtId="0" fontId="12" fillId="2" borderId="27" xfId="1" applyFont="1" applyFill="1" applyBorder="1" applyAlignment="1">
      <alignment horizontal="center" vertical="top" wrapText="1"/>
    </xf>
    <xf numFmtId="0" fontId="1" fillId="2" borderId="28" xfId="1" applyFont="1" applyFill="1" applyBorder="1" applyAlignment="1">
      <alignment horizontal="center"/>
    </xf>
    <xf numFmtId="0" fontId="1" fillId="2" borderId="25" xfId="1" applyFont="1" applyFill="1" applyBorder="1" applyAlignment="1">
      <alignment horizontal="center"/>
    </xf>
    <xf numFmtId="0" fontId="1" fillId="2" borderId="29" xfId="1" applyFont="1" applyFill="1" applyBorder="1" applyAlignment="1">
      <alignment horizontal="center"/>
    </xf>
    <xf numFmtId="0" fontId="0" fillId="2" borderId="1" xfId="0" applyFill="1" applyBorder="1"/>
    <xf numFmtId="0" fontId="12" fillId="2" borderId="1" xfId="1" applyFont="1" applyFill="1" applyBorder="1" applyAlignment="1">
      <alignment horizontal="center" vertical="top" wrapText="1"/>
    </xf>
    <xf numFmtId="0" fontId="5" fillId="2" borderId="23" xfId="1" applyFont="1" applyFill="1" applyBorder="1" applyAlignment="1">
      <alignment horizontal="center"/>
    </xf>
    <xf numFmtId="0" fontId="18" fillId="2" borderId="1" xfId="1" applyFont="1" applyFill="1" applyBorder="1" applyAlignment="1">
      <alignment horizontal="center"/>
    </xf>
    <xf numFmtId="0" fontId="19" fillId="2" borderId="0" xfId="1" applyFont="1" applyFill="1" applyAlignment="1">
      <alignment horizontal="left"/>
    </xf>
    <xf numFmtId="0" fontId="3" fillId="2" borderId="13" xfId="1" applyFont="1" applyFill="1" applyBorder="1"/>
    <xf numFmtId="0" fontId="19" fillId="2" borderId="0" xfId="1" applyFont="1" applyFill="1" applyBorder="1" applyAlignment="1">
      <alignment horizontal="left"/>
    </xf>
    <xf numFmtId="0" fontId="19" fillId="2" borderId="5" xfId="1" applyFont="1" applyFill="1" applyBorder="1" applyAlignment="1">
      <alignment horizontal="left"/>
    </xf>
    <xf numFmtId="9" fontId="1" fillId="2" borderId="3" xfId="1" applyNumberFormat="1" applyFont="1" applyFill="1" applyBorder="1"/>
    <xf numFmtId="0" fontId="7" fillId="2" borderId="4" xfId="1" applyFont="1" applyFill="1" applyBorder="1" applyAlignment="1">
      <alignment horizontal="left"/>
    </xf>
    <xf numFmtId="0" fontId="19" fillId="2" borderId="13" xfId="1" applyFont="1" applyFill="1" applyBorder="1" applyAlignment="1">
      <alignment horizontal="left" vertical="center" wrapText="1"/>
    </xf>
    <xf numFmtId="0" fontId="19" fillId="2" borderId="1" xfId="1" applyFont="1" applyFill="1" applyBorder="1" applyAlignment="1">
      <alignment horizontal="left"/>
    </xf>
    <xf numFmtId="0" fontId="20" fillId="2" borderId="1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2" borderId="25" xfId="0" applyFill="1" applyBorder="1" applyAlignment="1">
      <alignment horizontal="center"/>
    </xf>
    <xf numFmtId="0" fontId="22" fillId="2" borderId="0" xfId="0" applyFont="1" applyFill="1" applyAlignment="1">
      <alignment horizontal="left"/>
    </xf>
    <xf numFmtId="0" fontId="15" fillId="2" borderId="0" xfId="1" applyFont="1" applyFill="1"/>
    <xf numFmtId="0" fontId="15" fillId="2" borderId="0" xfId="1" applyFont="1" applyFill="1" applyBorder="1" applyAlignment="1">
      <alignment horizontal="center"/>
    </xf>
    <xf numFmtId="0" fontId="15" fillId="2" borderId="5" xfId="1" applyFont="1" applyFill="1" applyBorder="1" applyAlignment="1">
      <alignment horizontal="center"/>
    </xf>
    <xf numFmtId="0" fontId="9" fillId="2" borderId="4" xfId="1" applyFont="1" applyFill="1" applyBorder="1" applyAlignment="1">
      <alignment horizontal="center"/>
    </xf>
    <xf numFmtId="0" fontId="15" fillId="2" borderId="13" xfId="1" applyFont="1" applyFill="1" applyBorder="1" applyAlignment="1">
      <alignment horizontal="justify" vertical="center" wrapText="1"/>
    </xf>
    <xf numFmtId="0" fontId="15" fillId="2" borderId="1" xfId="1" applyFont="1" applyFill="1" applyBorder="1" applyAlignment="1">
      <alignment horizontal="center"/>
    </xf>
    <xf numFmtId="0" fontId="17" fillId="2" borderId="0" xfId="0" applyFont="1" applyFill="1"/>
    <xf numFmtId="0" fontId="14" fillId="2" borderId="0" xfId="0" applyFont="1" applyFill="1" applyAlignment="1">
      <alignment horizontal="left" wrapText="1"/>
    </xf>
    <xf numFmtId="0" fontId="14" fillId="2" borderId="0" xfId="0" applyFont="1" applyFill="1" applyAlignment="1">
      <alignment horizontal="justify"/>
    </xf>
    <xf numFmtId="0" fontId="0" fillId="2" borderId="30" xfId="0" applyFill="1" applyBorder="1" applyAlignment="1">
      <alignment horizontal="left"/>
    </xf>
    <xf numFmtId="0" fontId="0" fillId="2" borderId="34" xfId="0" applyFill="1" applyBorder="1"/>
    <xf numFmtId="0" fontId="0" fillId="2" borderId="35" xfId="0" applyFill="1" applyBorder="1"/>
    <xf numFmtId="0" fontId="0" fillId="2" borderId="30" xfId="0" applyFill="1" applyBorder="1"/>
    <xf numFmtId="0" fontId="0" fillId="2" borderId="38" xfId="0" applyFill="1" applyBorder="1"/>
    <xf numFmtId="0" fontId="0" fillId="2" borderId="23" xfId="0" applyFill="1" applyBorder="1"/>
    <xf numFmtId="0" fontId="0" fillId="2" borderId="31" xfId="0" applyFill="1" applyBorder="1"/>
    <xf numFmtId="0" fontId="0" fillId="2" borderId="32" xfId="0" applyFill="1" applyBorder="1"/>
    <xf numFmtId="0" fontId="0" fillId="2" borderId="33" xfId="0" applyFill="1" applyBorder="1"/>
    <xf numFmtId="0" fontId="0" fillId="2" borderId="41" xfId="0" applyFill="1" applyBorder="1"/>
    <xf numFmtId="0" fontId="0" fillId="2" borderId="39" xfId="0" applyFill="1" applyBorder="1"/>
    <xf numFmtId="0" fontId="29" fillId="2" borderId="0" xfId="0" applyFont="1" applyFill="1"/>
    <xf numFmtId="0" fontId="22" fillId="2" borderId="25" xfId="0" applyFont="1" applyFill="1" applyBorder="1" applyAlignment="1">
      <alignment horizontal="left"/>
    </xf>
    <xf numFmtId="0" fontId="22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31" fillId="2" borderId="44" xfId="0" applyFont="1" applyFill="1" applyBorder="1"/>
    <xf numFmtId="0" fontId="30" fillId="2" borderId="44" xfId="0" applyFont="1" applyFill="1" applyBorder="1"/>
    <xf numFmtId="0" fontId="31" fillId="2" borderId="43" xfId="0" applyFont="1" applyFill="1" applyBorder="1"/>
    <xf numFmtId="0" fontId="0" fillId="2" borderId="25" xfId="0" applyFill="1" applyBorder="1"/>
    <xf numFmtId="0" fontId="0" fillId="2" borderId="42" xfId="0" applyFill="1" applyBorder="1"/>
    <xf numFmtId="0" fontId="21" fillId="2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30" xfId="0" applyFont="1" applyFill="1" applyBorder="1" applyAlignment="1">
      <alignment horizontal="left" vertical="center" wrapText="1"/>
    </xf>
    <xf numFmtId="0" fontId="1" fillId="3" borderId="1" xfId="1" applyFont="1" applyFill="1" applyBorder="1" applyAlignment="1">
      <alignment horizontal="center" vertical="center" wrapText="1"/>
    </xf>
    <xf numFmtId="0" fontId="19" fillId="3" borderId="1" xfId="1" applyFont="1" applyFill="1" applyBorder="1" applyAlignment="1">
      <alignment horizontal="left" vertical="center" wrapText="1"/>
    </xf>
    <xf numFmtId="0" fontId="22" fillId="2" borderId="30" xfId="0" applyFont="1" applyFill="1" applyBorder="1" applyAlignment="1">
      <alignment horizontal="left"/>
    </xf>
    <xf numFmtId="0" fontId="30" fillId="2" borderId="46" xfId="0" applyFont="1" applyFill="1" applyBorder="1"/>
    <xf numFmtId="0" fontId="16" fillId="2" borderId="1" xfId="0" applyFont="1" applyFill="1" applyBorder="1" applyAlignment="1">
      <alignment horizontal="left" wrapText="1"/>
    </xf>
    <xf numFmtId="0" fontId="17" fillId="2" borderId="1" xfId="0" applyFont="1" applyFill="1" applyBorder="1"/>
    <xf numFmtId="0" fontId="1" fillId="2" borderId="47" xfId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45" xfId="0" applyFill="1" applyBorder="1"/>
    <xf numFmtId="164" fontId="1" fillId="2" borderId="1" xfId="1" applyNumberFormat="1" applyFont="1" applyFill="1" applyBorder="1" applyAlignment="1">
      <alignment horizontal="center"/>
    </xf>
    <xf numFmtId="0" fontId="32" fillId="2" borderId="19" xfId="1" applyFont="1" applyFill="1" applyBorder="1" applyAlignment="1">
      <alignment horizontal="center" vertical="top" wrapText="1"/>
    </xf>
    <xf numFmtId="9" fontId="3" fillId="2" borderId="3" xfId="1" applyNumberFormat="1" applyFont="1" applyFill="1" applyBorder="1"/>
    <xf numFmtId="0" fontId="13" fillId="2" borderId="0" xfId="1" applyFont="1" applyFill="1" applyBorder="1" applyAlignment="1">
      <alignment horizontal="center" vertical="top" wrapText="1"/>
    </xf>
    <xf numFmtId="0" fontId="32" fillId="2" borderId="0" xfId="1" applyFont="1" applyFill="1" applyBorder="1" applyAlignment="1">
      <alignment horizontal="center" vertical="top" wrapText="1"/>
    </xf>
    <xf numFmtId="0" fontId="33" fillId="2" borderId="13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horizontal="center"/>
    </xf>
    <xf numFmtId="0" fontId="33" fillId="2" borderId="23" xfId="1" applyFont="1" applyFill="1" applyBorder="1" applyAlignment="1">
      <alignment horizontal="center"/>
    </xf>
    <xf numFmtId="0" fontId="33" fillId="2" borderId="28" xfId="1" applyFont="1" applyFill="1" applyBorder="1" applyAlignment="1">
      <alignment horizontal="center"/>
    </xf>
    <xf numFmtId="0" fontId="33" fillId="2" borderId="1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9" fontId="7" fillId="2" borderId="3" xfId="1" applyNumberFormat="1" applyFont="1" applyFill="1" applyBorder="1" applyAlignment="1">
      <alignment horizontal="center"/>
    </xf>
    <xf numFmtId="0" fontId="34" fillId="2" borderId="1" xfId="0" applyFont="1" applyFill="1" applyBorder="1" applyAlignment="1">
      <alignment horizontal="center"/>
    </xf>
    <xf numFmtId="0" fontId="35" fillId="2" borderId="1" xfId="0" applyFont="1" applyFill="1" applyBorder="1" applyAlignment="1">
      <alignment horizontal="center"/>
    </xf>
    <xf numFmtId="0" fontId="35" fillId="2" borderId="0" xfId="0" applyFont="1" applyFill="1" applyAlignment="1">
      <alignment horizontal="center"/>
    </xf>
    <xf numFmtId="0" fontId="33" fillId="2" borderId="0" xfId="1" applyFont="1" applyFill="1" applyBorder="1"/>
    <xf numFmtId="0" fontId="33" fillId="2" borderId="13" xfId="1" applyFont="1" applyFill="1" applyBorder="1"/>
    <xf numFmtId="0" fontId="33" fillId="2" borderId="3" xfId="1" applyFont="1" applyFill="1" applyBorder="1"/>
    <xf numFmtId="9" fontId="33" fillId="2" borderId="3" xfId="1" applyNumberFormat="1" applyFont="1" applyFill="1" applyBorder="1"/>
    <xf numFmtId="0" fontId="36" fillId="2" borderId="28" xfId="1" applyFont="1" applyFill="1" applyBorder="1" applyAlignment="1">
      <alignment horizontal="center"/>
    </xf>
    <xf numFmtId="0" fontId="37" fillId="2" borderId="23" xfId="0" applyFont="1" applyFill="1" applyBorder="1"/>
    <xf numFmtId="0" fontId="34" fillId="2" borderId="23" xfId="0" applyFont="1" applyFill="1" applyBorder="1"/>
    <xf numFmtId="0" fontId="34" fillId="2" borderId="0" xfId="0" applyFont="1" applyFill="1"/>
    <xf numFmtId="0" fontId="38" fillId="2" borderId="13" xfId="1" applyFont="1" applyFill="1" applyBorder="1" applyAlignment="1">
      <alignment horizontal="center" vertical="center" wrapText="1"/>
    </xf>
    <xf numFmtId="164" fontId="13" fillId="2" borderId="19" xfId="1" applyNumberFormat="1" applyFont="1" applyFill="1" applyBorder="1" applyAlignment="1">
      <alignment horizontal="center" vertical="top" wrapText="1"/>
    </xf>
    <xf numFmtId="164" fontId="32" fillId="2" borderId="19" xfId="1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left"/>
    </xf>
    <xf numFmtId="0" fontId="1" fillId="4" borderId="21" xfId="1" applyFont="1" applyFill="1" applyBorder="1" applyAlignment="1">
      <alignment horizontal="center"/>
    </xf>
    <xf numFmtId="0" fontId="1" fillId="4" borderId="3" xfId="1" applyFont="1" applyFill="1" applyBorder="1" applyAlignment="1">
      <alignment horizontal="center"/>
    </xf>
    <xf numFmtId="0" fontId="1" fillId="4" borderId="2" xfId="1" applyFont="1" applyFill="1" applyBorder="1" applyAlignment="1">
      <alignment horizontal="center"/>
    </xf>
    <xf numFmtId="0" fontId="1" fillId="4" borderId="4" xfId="1" applyFont="1" applyFill="1" applyBorder="1" applyAlignment="1">
      <alignment horizontal="center"/>
    </xf>
    <xf numFmtId="0" fontId="1" fillId="4" borderId="22" xfId="1" applyFont="1" applyFill="1" applyBorder="1" applyAlignment="1">
      <alignment horizontal="center"/>
    </xf>
    <xf numFmtId="0" fontId="1" fillId="4" borderId="5" xfId="1" applyFont="1" applyFill="1" applyBorder="1" applyAlignment="1">
      <alignment horizontal="center"/>
    </xf>
    <xf numFmtId="0" fontId="12" fillId="4" borderId="7" xfId="1" applyFont="1" applyFill="1" applyBorder="1" applyAlignment="1">
      <alignment horizontal="center" vertical="top" wrapText="1"/>
    </xf>
    <xf numFmtId="0" fontId="12" fillId="4" borderId="18" xfId="1" applyFont="1" applyFill="1" applyBorder="1" applyAlignment="1">
      <alignment horizontal="center" vertical="top" wrapText="1"/>
    </xf>
    <xf numFmtId="164" fontId="13" fillId="4" borderId="19" xfId="1" applyNumberFormat="1" applyFont="1" applyFill="1" applyBorder="1" applyAlignment="1">
      <alignment horizontal="center" vertical="top" wrapText="1"/>
    </xf>
    <xf numFmtId="0" fontId="13" fillId="4" borderId="0" xfId="1" applyFont="1" applyFill="1" applyBorder="1" applyAlignment="1">
      <alignment horizontal="center" vertical="top" wrapText="1"/>
    </xf>
    <xf numFmtId="0" fontId="33" fillId="4" borderId="23" xfId="1" applyFont="1" applyFill="1" applyBorder="1" applyAlignment="1">
      <alignment horizontal="center"/>
    </xf>
    <xf numFmtId="0" fontId="1" fillId="4" borderId="1" xfId="1" applyFont="1" applyFill="1" applyBorder="1" applyAlignment="1">
      <alignment horizontal="center"/>
    </xf>
    <xf numFmtId="0" fontId="1" fillId="4" borderId="23" xfId="1" applyFont="1" applyFill="1" applyBorder="1" applyAlignment="1">
      <alignment horizontal="center"/>
    </xf>
    <xf numFmtId="0" fontId="1" fillId="4" borderId="24" xfId="1" applyFont="1" applyFill="1" applyBorder="1" applyAlignment="1">
      <alignment horizontal="center"/>
    </xf>
    <xf numFmtId="0" fontId="0" fillId="4" borderId="0" xfId="0" applyFill="1"/>
    <xf numFmtId="0" fontId="22" fillId="4" borderId="30" xfId="0" applyFont="1" applyFill="1" applyBorder="1" applyAlignment="1">
      <alignment horizontal="left"/>
    </xf>
    <xf numFmtId="0" fontId="0" fillId="4" borderId="1" xfId="0" applyFill="1" applyBorder="1"/>
    <xf numFmtId="0" fontId="1" fillId="4" borderId="47" xfId="1" applyFont="1" applyFill="1" applyBorder="1" applyAlignment="1">
      <alignment horizontal="center"/>
    </xf>
    <xf numFmtId="0" fontId="12" fillId="4" borderId="1" xfId="1" applyFont="1" applyFill="1" applyBorder="1" applyAlignment="1">
      <alignment horizontal="center" vertical="top" wrapText="1"/>
    </xf>
    <xf numFmtId="0" fontId="34" fillId="4" borderId="23" xfId="0" applyFont="1" applyFill="1" applyBorder="1"/>
    <xf numFmtId="0" fontId="0" fillId="2" borderId="0" xfId="0" applyFill="1" applyBorder="1"/>
    <xf numFmtId="0" fontId="40" fillId="2" borderId="0" xfId="0" applyFont="1" applyFill="1"/>
    <xf numFmtId="0" fontId="40" fillId="2" borderId="1" xfId="0" applyFont="1" applyFill="1" applyBorder="1"/>
    <xf numFmtId="0" fontId="40" fillId="2" borderId="23" xfId="0" applyFont="1" applyFill="1" applyBorder="1"/>
    <xf numFmtId="0" fontId="0" fillId="2" borderId="16" xfId="0" applyFill="1" applyBorder="1"/>
    <xf numFmtId="0" fontId="0" fillId="2" borderId="51" xfId="0" applyFill="1" applyBorder="1"/>
    <xf numFmtId="0" fontId="0" fillId="2" borderId="52" xfId="0" applyFill="1" applyBorder="1"/>
    <xf numFmtId="0" fontId="14" fillId="2" borderId="57" xfId="0" applyFont="1" applyFill="1" applyBorder="1" applyAlignment="1">
      <alignment horizontal="left" wrapText="1"/>
    </xf>
    <xf numFmtId="0" fontId="14" fillId="2" borderId="49" xfId="0" applyFont="1" applyFill="1" applyBorder="1" applyAlignment="1">
      <alignment horizontal="left" wrapText="1"/>
    </xf>
    <xf numFmtId="0" fontId="0" fillId="2" borderId="58" xfId="0" applyFill="1" applyBorder="1"/>
    <xf numFmtId="0" fontId="31" fillId="2" borderId="0" xfId="0" applyFont="1" applyFill="1"/>
    <xf numFmtId="0" fontId="41" fillId="2" borderId="0" xfId="0" applyFont="1" applyFill="1"/>
    <xf numFmtId="0" fontId="31" fillId="2" borderId="1" xfId="0" applyFont="1" applyFill="1" applyBorder="1"/>
    <xf numFmtId="0" fontId="31" fillId="2" borderId="23" xfId="0" applyFont="1" applyFill="1" applyBorder="1"/>
    <xf numFmtId="0" fontId="31" fillId="2" borderId="30" xfId="0" applyFont="1" applyFill="1" applyBorder="1"/>
    <xf numFmtId="0" fontId="31" fillId="2" borderId="31" xfId="0" applyFont="1" applyFill="1" applyBorder="1"/>
    <xf numFmtId="0" fontId="31" fillId="2" borderId="32" xfId="0" applyFont="1" applyFill="1" applyBorder="1"/>
    <xf numFmtId="0" fontId="31" fillId="2" borderId="33" xfId="0" applyFont="1" applyFill="1" applyBorder="1"/>
    <xf numFmtId="0" fontId="31" fillId="2" borderId="41" xfId="0" applyFont="1" applyFill="1" applyBorder="1"/>
    <xf numFmtId="0" fontId="31" fillId="2" borderId="39" xfId="0" applyFont="1" applyFill="1" applyBorder="1"/>
    <xf numFmtId="0" fontId="31" fillId="2" borderId="34" xfId="0" applyFont="1" applyFill="1" applyBorder="1"/>
    <xf numFmtId="0" fontId="31" fillId="2" borderId="35" xfId="0" applyFont="1" applyFill="1" applyBorder="1"/>
    <xf numFmtId="0" fontId="31" fillId="2" borderId="38" xfId="0" applyFont="1" applyFill="1" applyBorder="1"/>
    <xf numFmtId="0" fontId="31" fillId="4" borderId="1" xfId="0" applyFont="1" applyFill="1" applyBorder="1"/>
    <xf numFmtId="0" fontId="31" fillId="4" borderId="0" xfId="0" applyFont="1" applyFill="1"/>
    <xf numFmtId="0" fontId="0" fillId="6" borderId="0" xfId="0" applyFill="1"/>
    <xf numFmtId="0" fontId="0" fillId="6" borderId="1" xfId="0" applyFill="1" applyBorder="1"/>
    <xf numFmtId="0" fontId="0" fillId="7" borderId="0" xfId="0" applyFill="1"/>
    <xf numFmtId="0" fontId="0" fillId="7" borderId="1" xfId="0" applyFill="1" applyBorder="1"/>
    <xf numFmtId="0" fontId="0" fillId="8" borderId="0" xfId="0" applyFill="1"/>
    <xf numFmtId="0" fontId="0" fillId="8" borderId="1" xfId="0" applyFill="1" applyBorder="1"/>
    <xf numFmtId="0" fontId="0" fillId="9" borderId="1" xfId="0" applyFill="1" applyBorder="1"/>
    <xf numFmtId="0" fontId="0" fillId="9" borderId="0" xfId="0" applyFill="1"/>
    <xf numFmtId="0" fontId="0" fillId="10" borderId="0" xfId="0" applyFill="1"/>
    <xf numFmtId="0" fontId="0" fillId="10" borderId="1" xfId="0" applyFill="1" applyBorder="1"/>
    <xf numFmtId="0" fontId="31" fillId="10" borderId="1" xfId="0" applyFont="1" applyFill="1" applyBorder="1"/>
    <xf numFmtId="0" fontId="31" fillId="10" borderId="0" xfId="0" applyFont="1" applyFill="1"/>
    <xf numFmtId="0" fontId="31" fillId="9" borderId="1" xfId="0" applyFont="1" applyFill="1" applyBorder="1"/>
    <xf numFmtId="0" fontId="31" fillId="9" borderId="0" xfId="0" applyFont="1" applyFill="1"/>
    <xf numFmtId="0" fontId="31" fillId="11" borderId="1" xfId="0" applyFont="1" applyFill="1" applyBorder="1"/>
    <xf numFmtId="0" fontId="31" fillId="11" borderId="0" xfId="0" applyFont="1" applyFill="1"/>
    <xf numFmtId="0" fontId="21" fillId="2" borderId="34" xfId="0" applyFont="1" applyFill="1" applyBorder="1"/>
    <xf numFmtId="0" fontId="21" fillId="2" borderId="1" xfId="0" applyFont="1" applyFill="1" applyBorder="1"/>
    <xf numFmtId="0" fontId="21" fillId="2" borderId="30" xfId="0" applyFont="1" applyFill="1" applyBorder="1"/>
    <xf numFmtId="0" fontId="21" fillId="2" borderId="35" xfId="0" applyFont="1" applyFill="1" applyBorder="1"/>
    <xf numFmtId="0" fontId="21" fillId="2" borderId="38" xfId="0" applyFont="1" applyFill="1" applyBorder="1"/>
    <xf numFmtId="0" fontId="21" fillId="2" borderId="23" xfId="0" applyFont="1" applyFill="1" applyBorder="1"/>
    <xf numFmtId="0" fontId="21" fillId="10" borderId="34" xfId="0" applyFont="1" applyFill="1" applyBorder="1"/>
    <xf numFmtId="0" fontId="21" fillId="10" borderId="1" xfId="0" applyFont="1" applyFill="1" applyBorder="1"/>
    <xf numFmtId="0" fontId="21" fillId="10" borderId="30" xfId="0" applyFont="1" applyFill="1" applyBorder="1"/>
    <xf numFmtId="0" fontId="21" fillId="10" borderId="35" xfId="0" applyFont="1" applyFill="1" applyBorder="1"/>
    <xf numFmtId="0" fontId="21" fillId="10" borderId="38" xfId="0" applyFont="1" applyFill="1" applyBorder="1"/>
    <xf numFmtId="0" fontId="21" fillId="10" borderId="23" xfId="0" applyFont="1" applyFill="1" applyBorder="1"/>
    <xf numFmtId="0" fontId="21" fillId="9" borderId="34" xfId="0" applyFont="1" applyFill="1" applyBorder="1"/>
    <xf numFmtId="0" fontId="21" fillId="9" borderId="1" xfId="0" applyFont="1" applyFill="1" applyBorder="1"/>
    <xf numFmtId="0" fontId="21" fillId="9" borderId="30" xfId="0" applyFont="1" applyFill="1" applyBorder="1"/>
    <xf numFmtId="0" fontId="21" fillId="9" borderId="35" xfId="0" applyFont="1" applyFill="1" applyBorder="1"/>
    <xf numFmtId="0" fontId="21" fillId="9" borderId="38" xfId="0" applyFont="1" applyFill="1" applyBorder="1"/>
    <xf numFmtId="0" fontId="21" fillId="9" borderId="23" xfId="0" applyFont="1" applyFill="1" applyBorder="1"/>
    <xf numFmtId="0" fontId="21" fillId="11" borderId="34" xfId="0" applyFont="1" applyFill="1" applyBorder="1"/>
    <xf numFmtId="0" fontId="21" fillId="11" borderId="1" xfId="0" applyFont="1" applyFill="1" applyBorder="1"/>
    <xf numFmtId="0" fontId="21" fillId="11" borderId="30" xfId="0" applyFont="1" applyFill="1" applyBorder="1"/>
    <xf numFmtId="0" fontId="21" fillId="11" borderId="35" xfId="0" applyFont="1" applyFill="1" applyBorder="1"/>
    <xf numFmtId="0" fontId="21" fillId="11" borderId="38" xfId="0" applyFont="1" applyFill="1" applyBorder="1"/>
    <xf numFmtId="0" fontId="21" fillId="11" borderId="23" xfId="0" applyFont="1" applyFill="1" applyBorder="1"/>
    <xf numFmtId="0" fontId="21" fillId="4" borderId="34" xfId="0" applyFont="1" applyFill="1" applyBorder="1"/>
    <xf numFmtId="0" fontId="21" fillId="4" borderId="1" xfId="0" applyFont="1" applyFill="1" applyBorder="1"/>
    <xf numFmtId="0" fontId="21" fillId="4" borderId="30" xfId="0" applyFont="1" applyFill="1" applyBorder="1"/>
    <xf numFmtId="0" fontId="21" fillId="4" borderId="35" xfId="0" applyFont="1" applyFill="1" applyBorder="1"/>
    <xf numFmtId="0" fontId="21" fillId="4" borderId="38" xfId="0" applyFont="1" applyFill="1" applyBorder="1"/>
    <xf numFmtId="0" fontId="21" fillId="4" borderId="23" xfId="0" applyFont="1" applyFill="1" applyBorder="1"/>
    <xf numFmtId="0" fontId="21" fillId="9" borderId="36" xfId="0" applyFont="1" applyFill="1" applyBorder="1"/>
    <xf numFmtId="0" fontId="21" fillId="9" borderId="37" xfId="0" applyFont="1" applyFill="1" applyBorder="1"/>
    <xf numFmtId="0" fontId="21" fillId="9" borderId="40" xfId="0" applyFont="1" applyFill="1" applyBorder="1"/>
    <xf numFmtId="0" fontId="22" fillId="2" borderId="34" xfId="0" applyFont="1" applyFill="1" applyBorder="1"/>
    <xf numFmtId="0" fontId="22" fillId="2" borderId="1" xfId="0" applyFont="1" applyFill="1" applyBorder="1"/>
    <xf numFmtId="0" fontId="22" fillId="2" borderId="30" xfId="0" applyFont="1" applyFill="1" applyBorder="1"/>
    <xf numFmtId="0" fontId="22" fillId="2" borderId="35" xfId="0" applyFont="1" applyFill="1" applyBorder="1"/>
    <xf numFmtId="0" fontId="22" fillId="2" borderId="38" xfId="0" applyFont="1" applyFill="1" applyBorder="1"/>
    <xf numFmtId="0" fontId="22" fillId="2" borderId="23" xfId="0" applyFont="1" applyFill="1" applyBorder="1"/>
    <xf numFmtId="0" fontId="22" fillId="9" borderId="34" xfId="0" applyFont="1" applyFill="1" applyBorder="1"/>
    <xf numFmtId="0" fontId="22" fillId="9" borderId="1" xfId="0" applyFont="1" applyFill="1" applyBorder="1"/>
    <xf numFmtId="0" fontId="22" fillId="9" borderId="30" xfId="0" applyFont="1" applyFill="1" applyBorder="1"/>
    <xf numFmtId="0" fontId="22" fillId="9" borderId="35" xfId="0" applyFont="1" applyFill="1" applyBorder="1"/>
    <xf numFmtId="0" fontId="22" fillId="9" borderId="38" xfId="0" applyFont="1" applyFill="1" applyBorder="1"/>
    <xf numFmtId="0" fontId="22" fillId="9" borderId="23" xfId="0" applyFont="1" applyFill="1" applyBorder="1"/>
    <xf numFmtId="0" fontId="22" fillId="7" borderId="34" xfId="0" applyFont="1" applyFill="1" applyBorder="1"/>
    <xf numFmtId="0" fontId="22" fillId="7" borderId="1" xfId="0" applyFont="1" applyFill="1" applyBorder="1"/>
    <xf numFmtId="0" fontId="22" fillId="7" borderId="30" xfId="0" applyFont="1" applyFill="1" applyBorder="1"/>
    <xf numFmtId="0" fontId="22" fillId="7" borderId="35" xfId="0" applyFont="1" applyFill="1" applyBorder="1"/>
    <xf numFmtId="0" fontId="22" fillId="7" borderId="38" xfId="0" applyFont="1" applyFill="1" applyBorder="1"/>
    <xf numFmtId="0" fontId="22" fillId="7" borderId="23" xfId="0" applyFont="1" applyFill="1" applyBorder="1"/>
    <xf numFmtId="0" fontId="22" fillId="10" borderId="34" xfId="0" applyFont="1" applyFill="1" applyBorder="1"/>
    <xf numFmtId="0" fontId="22" fillId="10" borderId="1" xfId="0" applyFont="1" applyFill="1" applyBorder="1"/>
    <xf numFmtId="0" fontId="22" fillId="10" borderId="30" xfId="0" applyFont="1" applyFill="1" applyBorder="1"/>
    <xf numFmtId="0" fontId="22" fillId="10" borderId="35" xfId="0" applyFont="1" applyFill="1" applyBorder="1"/>
    <xf numFmtId="0" fontId="22" fillId="10" borderId="38" xfId="0" applyFont="1" applyFill="1" applyBorder="1"/>
    <xf numFmtId="0" fontId="22" fillId="10" borderId="23" xfId="0" applyFont="1" applyFill="1" applyBorder="1"/>
    <xf numFmtId="0" fontId="22" fillId="8" borderId="34" xfId="0" applyFont="1" applyFill="1" applyBorder="1"/>
    <xf numFmtId="0" fontId="22" fillId="8" borderId="1" xfId="0" applyFont="1" applyFill="1" applyBorder="1"/>
    <xf numFmtId="0" fontId="22" fillId="8" borderId="30" xfId="0" applyFont="1" applyFill="1" applyBorder="1"/>
    <xf numFmtId="0" fontId="22" fillId="8" borderId="35" xfId="0" applyFont="1" applyFill="1" applyBorder="1"/>
    <xf numFmtId="0" fontId="22" fillId="8" borderId="38" xfId="0" applyFont="1" applyFill="1" applyBorder="1"/>
    <xf numFmtId="0" fontId="22" fillId="8" borderId="23" xfId="0" applyFont="1" applyFill="1" applyBorder="1"/>
    <xf numFmtId="0" fontId="22" fillId="6" borderId="34" xfId="0" applyFont="1" applyFill="1" applyBorder="1"/>
    <xf numFmtId="0" fontId="22" fillId="6" borderId="1" xfId="0" applyFont="1" applyFill="1" applyBorder="1"/>
    <xf numFmtId="0" fontId="22" fillId="6" borderId="30" xfId="0" applyFont="1" applyFill="1" applyBorder="1"/>
    <xf numFmtId="0" fontId="22" fillId="6" borderId="35" xfId="0" applyFont="1" applyFill="1" applyBorder="1"/>
    <xf numFmtId="0" fontId="22" fillId="6" borderId="38" xfId="0" applyFont="1" applyFill="1" applyBorder="1"/>
    <xf numFmtId="0" fontId="22" fillId="6" borderId="23" xfId="0" applyFont="1" applyFill="1" applyBorder="1"/>
    <xf numFmtId="0" fontId="22" fillId="4" borderId="34" xfId="0" applyFont="1" applyFill="1" applyBorder="1"/>
    <xf numFmtId="0" fontId="22" fillId="4" borderId="1" xfId="0" applyFont="1" applyFill="1" applyBorder="1"/>
    <xf numFmtId="0" fontId="22" fillId="4" borderId="30" xfId="0" applyFont="1" applyFill="1" applyBorder="1"/>
    <xf numFmtId="0" fontId="22" fillId="4" borderId="35" xfId="0" applyFont="1" applyFill="1" applyBorder="1"/>
    <xf numFmtId="0" fontId="22" fillId="4" borderId="38" xfId="0" applyFont="1" applyFill="1" applyBorder="1"/>
    <xf numFmtId="0" fontId="22" fillId="4" borderId="23" xfId="0" applyFont="1" applyFill="1" applyBorder="1"/>
    <xf numFmtId="0" fontId="22" fillId="8" borderId="36" xfId="0" applyFont="1" applyFill="1" applyBorder="1"/>
    <xf numFmtId="0" fontId="22" fillId="8" borderId="37" xfId="0" applyFont="1" applyFill="1" applyBorder="1"/>
    <xf numFmtId="0" fontId="42" fillId="2" borderId="23" xfId="0" applyFont="1" applyFill="1" applyBorder="1"/>
    <xf numFmtId="0" fontId="42" fillId="2" borderId="1" xfId="0" applyFont="1" applyFill="1" applyBorder="1"/>
    <xf numFmtId="0" fontId="42" fillId="2" borderId="35" xfId="0" applyFont="1" applyFill="1" applyBorder="1"/>
    <xf numFmtId="0" fontId="42" fillId="2" borderId="34" xfId="0" applyFont="1" applyFill="1" applyBorder="1"/>
    <xf numFmtId="0" fontId="42" fillId="2" borderId="30" xfId="0" applyFont="1" applyFill="1" applyBorder="1"/>
    <xf numFmtId="0" fontId="42" fillId="2" borderId="38" xfId="0" applyFont="1" applyFill="1" applyBorder="1"/>
    <xf numFmtId="0" fontId="22" fillId="2" borderId="31" xfId="0" applyFont="1" applyFill="1" applyBorder="1"/>
    <xf numFmtId="0" fontId="22" fillId="2" borderId="32" xfId="0" applyFont="1" applyFill="1" applyBorder="1"/>
    <xf numFmtId="0" fontId="22" fillId="2" borderId="33" xfId="0" applyFont="1" applyFill="1" applyBorder="1"/>
    <xf numFmtId="0" fontId="22" fillId="2" borderId="39" xfId="0" applyFont="1" applyFill="1" applyBorder="1"/>
    <xf numFmtId="0" fontId="22" fillId="2" borderId="48" xfId="0" applyFont="1" applyFill="1" applyBorder="1"/>
    <xf numFmtId="0" fontId="0" fillId="4" borderId="23" xfId="0" applyFill="1" applyBorder="1"/>
    <xf numFmtId="0" fontId="43" fillId="4" borderId="1" xfId="0" applyFont="1" applyFill="1" applyBorder="1"/>
    <xf numFmtId="0" fontId="39" fillId="2" borderId="34" xfId="0" applyFont="1" applyFill="1" applyBorder="1"/>
    <xf numFmtId="0" fontId="39" fillId="2" borderId="1" xfId="0" applyFont="1" applyFill="1" applyBorder="1"/>
    <xf numFmtId="0" fontId="22" fillId="5" borderId="1" xfId="0" applyFont="1" applyFill="1" applyBorder="1"/>
    <xf numFmtId="0" fontId="0" fillId="5" borderId="0" xfId="0" applyFill="1"/>
    <xf numFmtId="0" fontId="43" fillId="2" borderId="1" xfId="0" applyFont="1" applyFill="1" applyBorder="1"/>
    <xf numFmtId="0" fontId="45" fillId="2" borderId="0" xfId="0" applyFont="1" applyFill="1"/>
    <xf numFmtId="0" fontId="44" fillId="2" borderId="0" xfId="0" applyFont="1" applyFill="1"/>
    <xf numFmtId="0" fontId="0" fillId="5" borderId="25" xfId="0" applyFill="1" applyBorder="1"/>
    <xf numFmtId="0" fontId="22" fillId="5" borderId="32" xfId="0" applyFont="1" applyFill="1" applyBorder="1"/>
    <xf numFmtId="0" fontId="46" fillId="2" borderId="0" xfId="0" applyFont="1" applyFill="1"/>
    <xf numFmtId="0" fontId="0" fillId="12" borderId="1" xfId="0" applyFill="1" applyBorder="1"/>
    <xf numFmtId="0" fontId="22" fillId="12" borderId="34" xfId="0" applyFont="1" applyFill="1" applyBorder="1"/>
    <xf numFmtId="0" fontId="22" fillId="12" borderId="1" xfId="0" applyFont="1" applyFill="1" applyBorder="1"/>
    <xf numFmtId="0" fontId="22" fillId="12" borderId="30" xfId="0" applyFont="1" applyFill="1" applyBorder="1"/>
    <xf numFmtId="0" fontId="22" fillId="12" borderId="35" xfId="0" applyFont="1" applyFill="1" applyBorder="1"/>
    <xf numFmtId="0" fontId="22" fillId="12" borderId="38" xfId="0" applyFont="1" applyFill="1" applyBorder="1"/>
    <xf numFmtId="0" fontId="22" fillId="12" borderId="23" xfId="0" applyFont="1" applyFill="1" applyBorder="1"/>
    <xf numFmtId="0" fontId="0" fillId="12" borderId="0" xfId="0" applyFill="1"/>
    <xf numFmtId="0" fontId="21" fillId="4" borderId="37" xfId="0" applyFont="1" applyFill="1" applyBorder="1"/>
    <xf numFmtId="0" fontId="31" fillId="4" borderId="32" xfId="0" applyFont="1" applyFill="1" applyBorder="1"/>
    <xf numFmtId="0" fontId="22" fillId="4" borderId="48" xfId="0" applyFont="1" applyFill="1" applyBorder="1"/>
    <xf numFmtId="0" fontId="39" fillId="4" borderId="34" xfId="0" applyFont="1" applyFill="1" applyBorder="1"/>
    <xf numFmtId="0" fontId="39" fillId="4" borderId="1" xfId="0" applyFont="1" applyFill="1" applyBorder="1"/>
    <xf numFmtId="0" fontId="39" fillId="13" borderId="34" xfId="0" applyFont="1" applyFill="1" applyBorder="1"/>
    <xf numFmtId="0" fontId="39" fillId="13" borderId="1" xfId="0" applyFont="1" applyFill="1" applyBorder="1"/>
    <xf numFmtId="0" fontId="22" fillId="13" borderId="23" xfId="0" applyFont="1" applyFill="1" applyBorder="1"/>
    <xf numFmtId="0" fontId="22" fillId="13" borderId="1" xfId="0" applyFont="1" applyFill="1" applyBorder="1"/>
    <xf numFmtId="0" fontId="22" fillId="13" borderId="35" xfId="0" applyFont="1" applyFill="1" applyBorder="1"/>
    <xf numFmtId="0" fontId="22" fillId="13" borderId="34" xfId="0" applyFont="1" applyFill="1" applyBorder="1"/>
    <xf numFmtId="0" fontId="22" fillId="13" borderId="38" xfId="0" applyFont="1" applyFill="1" applyBorder="1"/>
    <xf numFmtId="0" fontId="0" fillId="13" borderId="0" xfId="0" applyFill="1"/>
    <xf numFmtId="0" fontId="0" fillId="13" borderId="0" xfId="0" applyFill="1" applyBorder="1"/>
    <xf numFmtId="0" fontId="39" fillId="14" borderId="34" xfId="0" applyFont="1" applyFill="1" applyBorder="1"/>
    <xf numFmtId="0" fontId="39" fillId="14" borderId="1" xfId="0" applyFont="1" applyFill="1" applyBorder="1"/>
    <xf numFmtId="0" fontId="22" fillId="14" borderId="23" xfId="0" applyFont="1" applyFill="1" applyBorder="1"/>
    <xf numFmtId="0" fontId="22" fillId="14" borderId="1" xfId="0" applyFont="1" applyFill="1" applyBorder="1"/>
    <xf numFmtId="0" fontId="22" fillId="14" borderId="35" xfId="0" applyFont="1" applyFill="1" applyBorder="1"/>
    <xf numFmtId="0" fontId="22" fillId="14" borderId="34" xfId="0" applyFont="1" applyFill="1" applyBorder="1"/>
    <xf numFmtId="0" fontId="22" fillId="14" borderId="38" xfId="0" applyFont="1" applyFill="1" applyBorder="1"/>
    <xf numFmtId="0" fontId="0" fillId="14" borderId="0" xfId="0" applyFill="1"/>
    <xf numFmtId="0" fontId="39" fillId="14" borderId="36" xfId="0" applyFont="1" applyFill="1" applyBorder="1"/>
    <xf numFmtId="0" fontId="39" fillId="14" borderId="37" xfId="0" applyFont="1" applyFill="1" applyBorder="1" applyAlignment="1">
      <alignment horizontal="justify"/>
    </xf>
    <xf numFmtId="0" fontId="22" fillId="14" borderId="40" xfId="0" applyFont="1" applyFill="1" applyBorder="1"/>
    <xf numFmtId="0" fontId="22" fillId="14" borderId="37" xfId="0" applyFont="1" applyFill="1" applyBorder="1"/>
    <xf numFmtId="0" fontId="22" fillId="14" borderId="58" xfId="0" applyFont="1" applyFill="1" applyBorder="1"/>
    <xf numFmtId="0" fontId="22" fillId="14" borderId="36" xfId="0" applyFont="1" applyFill="1" applyBorder="1"/>
    <xf numFmtId="0" fontId="22" fillId="14" borderId="48" xfId="0" applyFont="1" applyFill="1" applyBorder="1"/>
    <xf numFmtId="0" fontId="39" fillId="15" borderId="34" xfId="0" applyFont="1" applyFill="1" applyBorder="1"/>
    <xf numFmtId="0" fontId="39" fillId="15" borderId="1" xfId="0" applyFont="1" applyFill="1" applyBorder="1"/>
    <xf numFmtId="0" fontId="22" fillId="15" borderId="23" xfId="0" applyFont="1" applyFill="1" applyBorder="1"/>
    <xf numFmtId="0" fontId="22" fillId="15" borderId="1" xfId="0" applyFont="1" applyFill="1" applyBorder="1"/>
    <xf numFmtId="0" fontId="22" fillId="15" borderId="35" xfId="0" applyFont="1" applyFill="1" applyBorder="1"/>
    <xf numFmtId="0" fontId="22" fillId="15" borderId="34" xfId="0" applyFont="1" applyFill="1" applyBorder="1"/>
    <xf numFmtId="0" fontId="22" fillId="15" borderId="38" xfId="0" applyFont="1" applyFill="1" applyBorder="1"/>
    <xf numFmtId="0" fontId="0" fillId="15" borderId="0" xfId="0" applyFill="1"/>
    <xf numFmtId="0" fontId="39" fillId="7" borderId="34" xfId="0" applyFont="1" applyFill="1" applyBorder="1"/>
    <xf numFmtId="0" fontId="39" fillId="7" borderId="1" xfId="0" applyFont="1" applyFill="1" applyBorder="1"/>
    <xf numFmtId="0" fontId="0" fillId="7" borderId="0" xfId="0" applyFill="1" applyBorder="1"/>
    <xf numFmtId="0" fontId="0" fillId="11" borderId="0" xfId="0" applyFill="1"/>
    <xf numFmtId="0" fontId="22" fillId="11" borderId="1" xfId="0" applyFont="1" applyFill="1" applyBorder="1"/>
    <xf numFmtId="0" fontId="22" fillId="11" borderId="23" xfId="0" applyFont="1" applyFill="1" applyBorder="1"/>
    <xf numFmtId="0" fontId="22" fillId="8" borderId="50" xfId="0" applyFont="1" applyFill="1" applyBorder="1"/>
    <xf numFmtId="0" fontId="22" fillId="8" borderId="53" xfId="0" applyFont="1" applyFill="1" applyBorder="1"/>
    <xf numFmtId="0" fontId="22" fillId="8" borderId="54" xfId="0" applyFont="1" applyFill="1" applyBorder="1"/>
    <xf numFmtId="0" fontId="22" fillId="8" borderId="55" xfId="0" applyFont="1" applyFill="1" applyBorder="1"/>
    <xf numFmtId="0" fontId="22" fillId="8" borderId="56" xfId="0" applyFont="1" applyFill="1" applyBorder="1"/>
    <xf numFmtId="0" fontId="22" fillId="8" borderId="48" xfId="0" applyFont="1" applyFill="1" applyBorder="1"/>
    <xf numFmtId="0" fontId="39" fillId="8" borderId="34" xfId="0" applyFont="1" applyFill="1" applyBorder="1"/>
    <xf numFmtId="0" fontId="39" fillId="8" borderId="1" xfId="0" applyFont="1" applyFill="1" applyBorder="1"/>
    <xf numFmtId="0" fontId="39" fillId="16" borderId="34" xfId="0" applyFont="1" applyFill="1" applyBorder="1"/>
    <xf numFmtId="0" fontId="39" fillId="16" borderId="1" xfId="0" applyFont="1" applyFill="1" applyBorder="1"/>
    <xf numFmtId="0" fontId="22" fillId="16" borderId="23" xfId="0" applyFont="1" applyFill="1" applyBorder="1"/>
    <xf numFmtId="0" fontId="22" fillId="16" borderId="1" xfId="0" applyFont="1" applyFill="1" applyBorder="1"/>
    <xf numFmtId="0" fontId="22" fillId="16" borderId="35" xfId="0" applyFont="1" applyFill="1" applyBorder="1"/>
    <xf numFmtId="0" fontId="22" fillId="16" borderId="34" xfId="0" applyFont="1" applyFill="1" applyBorder="1"/>
    <xf numFmtId="0" fontId="22" fillId="16" borderId="38" xfId="0" applyFont="1" applyFill="1" applyBorder="1"/>
    <xf numFmtId="0" fontId="0" fillId="16" borderId="0" xfId="0" applyFill="1"/>
    <xf numFmtId="0" fontId="22" fillId="16" borderId="30" xfId="0" applyFont="1" applyFill="1" applyBorder="1"/>
    <xf numFmtId="0" fontId="22" fillId="16" borderId="48" xfId="0" applyFont="1" applyFill="1" applyBorder="1"/>
    <xf numFmtId="0" fontId="0" fillId="17" borderId="0" xfId="0" applyFill="1"/>
    <xf numFmtId="0" fontId="39" fillId="17" borderId="34" xfId="0" applyFont="1" applyFill="1" applyBorder="1"/>
    <xf numFmtId="0" fontId="39" fillId="17" borderId="1" xfId="0" applyFont="1" applyFill="1" applyBorder="1"/>
    <xf numFmtId="0" fontId="22" fillId="17" borderId="23" xfId="0" applyFont="1" applyFill="1" applyBorder="1"/>
    <xf numFmtId="0" fontId="22" fillId="17" borderId="1" xfId="0" applyFont="1" applyFill="1" applyBorder="1"/>
    <xf numFmtId="0" fontId="22" fillId="17" borderId="35" xfId="0" applyFont="1" applyFill="1" applyBorder="1"/>
    <xf numFmtId="0" fontId="22" fillId="17" borderId="34" xfId="0" applyFont="1" applyFill="1" applyBorder="1"/>
    <xf numFmtId="0" fontId="22" fillId="17" borderId="38" xfId="0" applyFont="1" applyFill="1" applyBorder="1"/>
    <xf numFmtId="0" fontId="0" fillId="11" borderId="34" xfId="0" applyFill="1" applyBorder="1" applyAlignment="1">
      <alignment horizontal="center"/>
    </xf>
    <xf numFmtId="0" fontId="39" fillId="11" borderId="1" xfId="0" applyFont="1" applyFill="1" applyBorder="1"/>
    <xf numFmtId="0" fontId="22" fillId="11" borderId="35" xfId="0" applyFont="1" applyFill="1" applyBorder="1"/>
    <xf numFmtId="0" fontId="22" fillId="11" borderId="34" xfId="0" applyFont="1" applyFill="1" applyBorder="1"/>
    <xf numFmtId="0" fontId="22" fillId="11" borderId="38" xfId="0" applyFont="1" applyFill="1" applyBorder="1"/>
    <xf numFmtId="0" fontId="0" fillId="11" borderId="0" xfId="0" applyFill="1" applyBorder="1"/>
    <xf numFmtId="0" fontId="39" fillId="11" borderId="34" xfId="0" applyFont="1" applyFill="1" applyBorder="1"/>
    <xf numFmtId="0" fontId="22" fillId="2" borderId="59" xfId="0" applyFont="1" applyFill="1" applyBorder="1"/>
    <xf numFmtId="0" fontId="22" fillId="2" borderId="60" xfId="0" applyFont="1" applyFill="1" applyBorder="1"/>
    <xf numFmtId="0" fontId="30" fillId="2" borderId="0" xfId="0" applyFont="1" applyFill="1"/>
    <xf numFmtId="0" fontId="31" fillId="12" borderId="1" xfId="0" applyFont="1" applyFill="1" applyBorder="1"/>
    <xf numFmtId="0" fontId="21" fillId="12" borderId="34" xfId="0" applyFont="1" applyFill="1" applyBorder="1"/>
    <xf numFmtId="0" fontId="21" fillId="12" borderId="1" xfId="0" applyFont="1" applyFill="1" applyBorder="1"/>
    <xf numFmtId="0" fontId="21" fillId="12" borderId="30" xfId="0" applyFont="1" applyFill="1" applyBorder="1"/>
    <xf numFmtId="0" fontId="21" fillId="12" borderId="35" xfId="0" applyFont="1" applyFill="1" applyBorder="1"/>
    <xf numFmtId="0" fontId="21" fillId="12" borderId="38" xfId="0" applyFont="1" applyFill="1" applyBorder="1"/>
    <xf numFmtId="0" fontId="21" fillId="12" borderId="23" xfId="0" applyFont="1" applyFill="1" applyBorder="1"/>
    <xf numFmtId="0" fontId="31" fillId="12" borderId="0" xfId="0" applyFont="1" applyFill="1"/>
    <xf numFmtId="0" fontId="21" fillId="12" borderId="36" xfId="0" applyFont="1" applyFill="1" applyBorder="1"/>
    <xf numFmtId="0" fontId="21" fillId="12" borderId="37" xfId="0" applyFont="1" applyFill="1" applyBorder="1"/>
    <xf numFmtId="0" fontId="21" fillId="12" borderId="40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3FBE1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F31"/>
  <sheetViews>
    <sheetView zoomScale="50" zoomScaleNormal="50" workbookViewId="0">
      <selection activeCell="A30" sqref="A30:XFD30"/>
    </sheetView>
  </sheetViews>
  <sheetFormatPr baseColWidth="10" defaultRowHeight="21"/>
  <cols>
    <col min="1" max="1" width="17.28515625" style="119" customWidth="1"/>
    <col min="2" max="2" width="51.7109375" style="5" customWidth="1"/>
    <col min="3" max="10" width="6.5703125" style="119" hidden="1" customWidth="1"/>
    <col min="11" max="12" width="7" style="119" customWidth="1"/>
    <col min="13" max="13" width="5.7109375" style="162" customWidth="1"/>
    <col min="14" max="62" width="5.7109375" style="119" customWidth="1"/>
    <col min="63" max="63" width="4.140625" style="119" customWidth="1"/>
    <col min="64" max="16384" width="11.42578125" style="119"/>
  </cols>
  <sheetData>
    <row r="4" spans="1:136" ht="27">
      <c r="A4" s="6"/>
      <c r="B4" s="7"/>
      <c r="C4" s="8"/>
      <c r="D4" s="9" t="s">
        <v>3</v>
      </c>
      <c r="E4" s="8"/>
      <c r="F4" s="8"/>
      <c r="G4" s="8"/>
      <c r="H4" s="8"/>
      <c r="I4" s="8"/>
      <c r="J4" s="8"/>
      <c r="K4" s="8"/>
      <c r="L4" s="8"/>
      <c r="M4" s="155"/>
      <c r="N4" s="8"/>
      <c r="O4" s="8"/>
      <c r="P4" s="8"/>
      <c r="Q4" s="8"/>
      <c r="R4" s="8"/>
      <c r="S4" s="8"/>
      <c r="T4" s="8"/>
      <c r="U4" s="8"/>
      <c r="V4" s="8"/>
      <c r="W4" s="8"/>
      <c r="X4" s="10"/>
      <c r="Y4" s="8"/>
      <c r="Z4" s="8"/>
      <c r="AA4" s="8"/>
      <c r="AB4" s="8"/>
      <c r="AC4" s="8"/>
      <c r="AD4" s="8"/>
      <c r="AE4" s="8"/>
      <c r="AF4" s="8"/>
      <c r="AG4" s="8"/>
      <c r="AH4" s="8"/>
      <c r="AI4" s="10"/>
      <c r="AJ4" s="8"/>
      <c r="AK4" s="8"/>
      <c r="AL4" s="8"/>
      <c r="AM4" s="8"/>
      <c r="AN4" s="8"/>
      <c r="AO4" s="8"/>
      <c r="AP4" s="8"/>
      <c r="AQ4" s="8"/>
      <c r="AR4" s="8"/>
      <c r="AS4" s="8"/>
      <c r="AT4" s="10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6"/>
      <c r="BK4" s="6"/>
      <c r="BL4" s="6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</row>
    <row r="5" spans="1:136" ht="20.25">
      <c r="A5" s="6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155"/>
      <c r="N5" s="8"/>
      <c r="O5" s="8"/>
      <c r="P5" s="8"/>
      <c r="Q5" s="8"/>
      <c r="R5" s="8"/>
      <c r="S5" s="8"/>
      <c r="T5" s="8"/>
      <c r="U5" s="8"/>
      <c r="V5" s="8"/>
      <c r="W5" s="8"/>
      <c r="X5" s="10"/>
      <c r="Y5" s="8"/>
      <c r="Z5" s="8" t="s">
        <v>4</v>
      </c>
      <c r="AA5" s="12"/>
      <c r="AB5" s="12"/>
      <c r="AC5" s="12"/>
      <c r="AD5" s="8"/>
      <c r="AE5" s="8"/>
      <c r="AF5" s="8"/>
      <c r="AG5" s="8"/>
      <c r="AH5" s="8"/>
      <c r="AI5" s="10"/>
      <c r="AJ5" s="8"/>
      <c r="AK5" s="8"/>
      <c r="AL5" s="8"/>
      <c r="AM5" s="8"/>
      <c r="AN5" s="8"/>
      <c r="AO5" s="8"/>
      <c r="AP5" s="8"/>
      <c r="AQ5" s="8"/>
      <c r="AR5" s="8"/>
      <c r="AS5" s="8"/>
      <c r="AT5" s="13" t="s">
        <v>41</v>
      </c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6"/>
      <c r="BK5" s="6"/>
      <c r="BL5" s="6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</row>
    <row r="6" spans="1:136" ht="23.25">
      <c r="A6" s="6"/>
      <c r="B6" s="7"/>
      <c r="C6" s="14"/>
      <c r="D6" s="14"/>
      <c r="E6" s="8"/>
      <c r="F6" s="8"/>
      <c r="G6" s="8"/>
      <c r="H6" s="8"/>
      <c r="I6" s="8"/>
      <c r="J6" s="8"/>
      <c r="K6" s="8"/>
      <c r="L6" s="8"/>
      <c r="M6" s="155"/>
      <c r="N6" s="8"/>
      <c r="O6" s="8"/>
      <c r="P6" s="8"/>
      <c r="Q6" s="15"/>
      <c r="R6" s="15"/>
      <c r="S6" s="15"/>
      <c r="T6" s="15"/>
      <c r="U6" s="15"/>
      <c r="V6" s="8"/>
      <c r="W6" s="8"/>
      <c r="X6" s="10"/>
      <c r="Y6" s="8"/>
      <c r="Z6" s="8"/>
      <c r="AA6" s="8"/>
      <c r="AB6" s="8"/>
      <c r="AC6" s="8"/>
      <c r="AD6" s="8"/>
      <c r="AE6" s="8"/>
      <c r="AF6" s="8"/>
      <c r="AG6" s="8"/>
      <c r="AH6" s="8"/>
      <c r="AI6" s="10"/>
      <c r="AJ6" s="8"/>
      <c r="AK6" s="8"/>
      <c r="AL6" s="8"/>
      <c r="AM6" s="8"/>
      <c r="AN6" s="8"/>
      <c r="AO6" s="8"/>
      <c r="AP6" s="8"/>
      <c r="AQ6" s="8"/>
      <c r="AR6" s="8"/>
      <c r="AS6" s="8"/>
      <c r="AT6" s="10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6"/>
      <c r="BK6" s="6"/>
      <c r="BL6" s="6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</row>
    <row r="7" spans="1:136" ht="27" thickBot="1">
      <c r="A7" s="6"/>
      <c r="B7" s="7"/>
      <c r="C7" s="8"/>
      <c r="D7" s="8"/>
      <c r="E7" s="16"/>
      <c r="F7" s="16"/>
      <c r="G7" s="16"/>
      <c r="H7" s="16"/>
      <c r="I7" s="16"/>
      <c r="J7" s="16"/>
      <c r="K7" s="16"/>
      <c r="L7" s="16"/>
      <c r="M7" s="156"/>
      <c r="N7" s="17"/>
      <c r="O7" s="18"/>
      <c r="P7" s="8"/>
      <c r="Q7" s="8"/>
      <c r="R7" s="8"/>
      <c r="S7" s="8"/>
      <c r="T7" s="8"/>
      <c r="U7" s="8"/>
      <c r="V7" s="8"/>
      <c r="W7" s="8"/>
      <c r="X7" s="10"/>
      <c r="Y7" s="8"/>
      <c r="Z7" s="8" t="s">
        <v>5</v>
      </c>
      <c r="AA7" s="19"/>
      <c r="AB7" s="19"/>
      <c r="AC7" s="19"/>
      <c r="AD7" s="8"/>
      <c r="AE7" s="8"/>
      <c r="AF7" s="8"/>
      <c r="AG7" s="8"/>
      <c r="AH7" s="8"/>
      <c r="AI7" s="10"/>
      <c r="AJ7" s="8"/>
      <c r="AK7" s="8"/>
      <c r="AL7" s="8"/>
      <c r="AM7" s="8"/>
      <c r="AN7" s="8"/>
      <c r="AO7" s="8"/>
      <c r="AP7" s="8"/>
      <c r="AQ7" s="8"/>
      <c r="AR7" s="20" t="s">
        <v>6</v>
      </c>
      <c r="AS7" s="8"/>
      <c r="AT7" s="10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16"/>
      <c r="BJ7" s="6"/>
      <c r="BK7" s="6"/>
      <c r="BL7" s="6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</row>
    <row r="8" spans="1:136" ht="21.75" thickTop="1" thickBot="1">
      <c r="A8" s="6"/>
      <c r="B8" s="21"/>
      <c r="C8" s="8"/>
      <c r="D8" s="16"/>
      <c r="E8" s="16"/>
      <c r="F8" s="16"/>
      <c r="G8" s="16"/>
      <c r="H8" s="16"/>
      <c r="I8" s="16"/>
      <c r="J8" s="8"/>
      <c r="K8" s="22"/>
      <c r="L8" s="35"/>
      <c r="M8" s="157"/>
      <c r="N8" s="24"/>
      <c r="O8" s="25"/>
      <c r="P8" s="25"/>
      <c r="Q8" s="25"/>
      <c r="R8" s="25"/>
      <c r="S8" s="25"/>
      <c r="T8" s="25"/>
      <c r="U8" s="25"/>
      <c r="V8" s="25"/>
      <c r="W8" s="26"/>
      <c r="X8" s="25"/>
      <c r="Y8" s="25" t="s">
        <v>7</v>
      </c>
      <c r="Z8" s="27"/>
      <c r="AA8" s="25"/>
      <c r="AB8" s="25"/>
      <c r="AC8" s="25"/>
      <c r="AD8" s="25"/>
      <c r="AE8" s="25"/>
      <c r="AF8" s="25"/>
      <c r="AG8" s="25"/>
      <c r="AH8" s="26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6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16"/>
      <c r="BH8" s="16"/>
      <c r="BI8" s="6"/>
      <c r="BJ8" s="6"/>
      <c r="BK8" s="6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</row>
    <row r="9" spans="1:136" ht="21.75" thickTop="1" thickBot="1">
      <c r="A9" s="6"/>
      <c r="B9" s="28"/>
      <c r="C9" s="25"/>
      <c r="D9" s="29" t="s">
        <v>8</v>
      </c>
      <c r="E9" s="8"/>
      <c r="F9" s="8"/>
      <c r="G9" s="8"/>
      <c r="H9" s="8"/>
      <c r="I9" s="30" t="s">
        <v>2</v>
      </c>
      <c r="J9" s="31">
        <v>0.4</v>
      </c>
      <c r="K9" s="32">
        <v>1</v>
      </c>
      <c r="L9" s="140"/>
      <c r="M9" s="158" t="s">
        <v>9</v>
      </c>
      <c r="N9" s="33"/>
      <c r="O9" s="23"/>
      <c r="P9" s="23"/>
      <c r="Q9" s="8" t="s">
        <v>39</v>
      </c>
      <c r="R9" s="8"/>
      <c r="S9" s="8"/>
      <c r="T9" s="8"/>
      <c r="U9" s="8"/>
      <c r="V9" s="8"/>
      <c r="W9" s="34" t="s">
        <v>10</v>
      </c>
      <c r="X9" s="23"/>
      <c r="Y9" s="23"/>
      <c r="Z9" s="23" t="s">
        <v>11</v>
      </c>
      <c r="AA9" s="23"/>
      <c r="AB9" s="23"/>
      <c r="AC9" s="23"/>
      <c r="AD9" s="23"/>
      <c r="AE9" s="23"/>
      <c r="AF9" s="23"/>
      <c r="AG9" s="24" t="s">
        <v>12</v>
      </c>
      <c r="AH9" s="35"/>
      <c r="AI9" s="23"/>
      <c r="AJ9" s="23"/>
      <c r="AK9" s="23"/>
      <c r="AL9" s="23"/>
      <c r="AM9" s="23"/>
      <c r="AN9" s="23" t="s">
        <v>13</v>
      </c>
      <c r="AO9" s="25"/>
      <c r="AP9" s="23"/>
      <c r="AQ9" s="24" t="s">
        <v>14</v>
      </c>
      <c r="AR9" s="23"/>
      <c r="AS9" s="35"/>
      <c r="AT9" s="23" t="s">
        <v>11</v>
      </c>
      <c r="AU9" s="23"/>
      <c r="AV9" s="23"/>
      <c r="AW9" s="23"/>
      <c r="AX9" s="23"/>
      <c r="AY9" s="36"/>
      <c r="AZ9" s="37"/>
      <c r="BA9" s="8"/>
      <c r="BB9" s="23"/>
      <c r="BC9" s="8"/>
      <c r="BD9" s="8"/>
      <c r="BE9" s="8"/>
      <c r="BF9" s="8"/>
      <c r="BG9" s="8"/>
      <c r="BH9" s="8"/>
      <c r="BI9" s="6"/>
      <c r="BJ9" s="6"/>
      <c r="BK9" s="6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</row>
    <row r="10" spans="1:136" ht="27.75" thickTop="1" thickBot="1">
      <c r="A10" s="38"/>
      <c r="B10" s="39" t="s">
        <v>38</v>
      </c>
      <c r="C10" s="40"/>
      <c r="D10" s="27"/>
      <c r="E10" s="27" t="s">
        <v>15</v>
      </c>
      <c r="F10" s="27"/>
      <c r="G10" s="27"/>
      <c r="H10" s="40"/>
      <c r="I10" s="27"/>
      <c r="J10" s="41"/>
      <c r="K10" s="42"/>
      <c r="L10" s="10"/>
      <c r="M10" s="155"/>
      <c r="N10" s="12"/>
      <c r="O10" s="27"/>
      <c r="P10" s="27" t="s">
        <v>16</v>
      </c>
      <c r="Q10" s="27"/>
      <c r="R10" s="27"/>
      <c r="S10" s="27"/>
      <c r="T10" s="27"/>
      <c r="U10" s="27"/>
      <c r="V10" s="40"/>
      <c r="W10" s="10"/>
      <c r="X10" s="12"/>
      <c r="Y10" s="27"/>
      <c r="Z10" s="27" t="s">
        <v>17</v>
      </c>
      <c r="AA10" s="27"/>
      <c r="AB10" s="27"/>
      <c r="AC10" s="27"/>
      <c r="AD10" s="27"/>
      <c r="AE10" s="27"/>
      <c r="AF10" s="40"/>
      <c r="AG10" s="12"/>
      <c r="AH10" s="26"/>
      <c r="AI10" s="27"/>
      <c r="AJ10" s="27" t="s">
        <v>18</v>
      </c>
      <c r="AK10" s="27"/>
      <c r="AL10" s="27"/>
      <c r="AM10" s="27"/>
      <c r="AN10" s="27"/>
      <c r="AO10" s="27"/>
      <c r="AP10" s="40"/>
      <c r="AQ10" s="12"/>
      <c r="AR10" s="27"/>
      <c r="AS10" s="26"/>
      <c r="AT10" s="27" t="s">
        <v>19</v>
      </c>
      <c r="AU10" s="27"/>
      <c r="AV10" s="27"/>
      <c r="AW10" s="27"/>
      <c r="AX10" s="27"/>
      <c r="AY10" s="40"/>
      <c r="AZ10" s="12"/>
      <c r="BA10" s="27"/>
      <c r="BB10" s="27"/>
      <c r="BC10" s="27"/>
      <c r="BD10" s="27" t="s">
        <v>20</v>
      </c>
      <c r="BE10" s="27"/>
      <c r="BF10" s="27"/>
      <c r="BG10" s="27"/>
      <c r="BH10" s="27"/>
      <c r="BI10" s="40"/>
      <c r="BJ10" s="40"/>
      <c r="BK10" s="12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44"/>
      <c r="DX10" s="44"/>
      <c r="DY10" s="44"/>
      <c r="DZ10" s="44"/>
      <c r="EA10" s="44"/>
      <c r="EB10" s="44"/>
      <c r="EC10" s="44"/>
      <c r="ED10" s="44"/>
      <c r="EE10" s="44"/>
      <c r="EF10" s="44"/>
    </row>
    <row r="11" spans="1:136" ht="19.5" thickTop="1" thickBot="1">
      <c r="A11" s="45"/>
      <c r="B11" s="46" t="s">
        <v>21</v>
      </c>
      <c r="C11" s="47" t="s">
        <v>22</v>
      </c>
      <c r="D11" s="48">
        <v>1</v>
      </c>
      <c r="E11" s="49">
        <v>2</v>
      </c>
      <c r="F11" s="49">
        <v>3</v>
      </c>
      <c r="G11" s="49">
        <v>4</v>
      </c>
      <c r="H11" s="50">
        <v>5</v>
      </c>
      <c r="I11" s="51">
        <v>0.6</v>
      </c>
      <c r="J11" s="52" t="s">
        <v>23</v>
      </c>
      <c r="K11" s="53" t="s">
        <v>1</v>
      </c>
      <c r="L11" s="54" t="s">
        <v>129</v>
      </c>
      <c r="M11" s="163" t="s">
        <v>33</v>
      </c>
      <c r="N11" s="54" t="s">
        <v>25</v>
      </c>
      <c r="O11" s="49" t="s">
        <v>26</v>
      </c>
      <c r="P11" s="49" t="s">
        <v>27</v>
      </c>
      <c r="Q11" s="49" t="s">
        <v>28</v>
      </c>
      <c r="R11" s="49" t="s">
        <v>140</v>
      </c>
      <c r="S11" s="49" t="s">
        <v>29</v>
      </c>
      <c r="T11" s="49" t="s">
        <v>30</v>
      </c>
      <c r="U11" s="55" t="s">
        <v>31</v>
      </c>
      <c r="V11" s="56" t="s">
        <v>1</v>
      </c>
      <c r="W11" s="57" t="s">
        <v>24</v>
      </c>
      <c r="X11" s="54" t="s">
        <v>25</v>
      </c>
      <c r="Y11" s="54" t="s">
        <v>26</v>
      </c>
      <c r="Z11" s="48" t="s">
        <v>27</v>
      </c>
      <c r="AA11" s="49" t="s">
        <v>28</v>
      </c>
      <c r="AB11" s="49" t="s">
        <v>140</v>
      </c>
      <c r="AC11" s="49" t="s">
        <v>29</v>
      </c>
      <c r="AD11" s="49" t="s">
        <v>30</v>
      </c>
      <c r="AE11" s="50" t="s">
        <v>31</v>
      </c>
      <c r="AF11" s="51" t="s">
        <v>1</v>
      </c>
      <c r="AG11" s="52" t="s">
        <v>24</v>
      </c>
      <c r="AH11" s="53" t="s">
        <v>25</v>
      </c>
      <c r="AI11" s="54" t="s">
        <v>26</v>
      </c>
      <c r="AJ11" s="58" t="s">
        <v>27</v>
      </c>
      <c r="AK11" s="48" t="s">
        <v>28</v>
      </c>
      <c r="AL11" s="48" t="s">
        <v>140</v>
      </c>
      <c r="AM11" s="48" t="s">
        <v>29</v>
      </c>
      <c r="AN11" s="49" t="s">
        <v>30</v>
      </c>
      <c r="AO11" s="49" t="s">
        <v>31</v>
      </c>
      <c r="AP11" s="50" t="s">
        <v>1</v>
      </c>
      <c r="AQ11" s="51" t="s">
        <v>24</v>
      </c>
      <c r="AR11" s="52" t="s">
        <v>25</v>
      </c>
      <c r="AS11" s="53" t="s">
        <v>26</v>
      </c>
      <c r="AT11" s="49" t="s">
        <v>27</v>
      </c>
      <c r="AU11" s="49" t="s">
        <v>28</v>
      </c>
      <c r="AV11" s="49" t="s">
        <v>140</v>
      </c>
      <c r="AW11" s="49" t="s">
        <v>29</v>
      </c>
      <c r="AX11" s="49" t="s">
        <v>30</v>
      </c>
      <c r="AY11" s="59" t="s">
        <v>31</v>
      </c>
      <c r="AZ11" s="56" t="s">
        <v>33</v>
      </c>
      <c r="BA11" s="49" t="s">
        <v>24</v>
      </c>
      <c r="BB11" s="49" t="s">
        <v>25</v>
      </c>
      <c r="BC11" s="49" t="s">
        <v>26</v>
      </c>
      <c r="BD11" s="49" t="s">
        <v>27</v>
      </c>
      <c r="BE11" s="49" t="s">
        <v>140</v>
      </c>
      <c r="BF11" s="49" t="s">
        <v>28</v>
      </c>
      <c r="BG11" s="49" t="s">
        <v>29</v>
      </c>
      <c r="BH11" s="55" t="s">
        <v>30</v>
      </c>
      <c r="BI11" s="60" t="s">
        <v>34</v>
      </c>
      <c r="BJ11" s="60" t="s">
        <v>33</v>
      </c>
      <c r="BK11" s="45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62"/>
      <c r="DX11" s="62"/>
      <c r="DY11" s="62"/>
      <c r="DZ11" s="62"/>
      <c r="EA11" s="62"/>
      <c r="EB11" s="62"/>
      <c r="EC11" s="62"/>
      <c r="ED11" s="62"/>
      <c r="EE11" s="62"/>
      <c r="EF11" s="62"/>
    </row>
    <row r="12" spans="1:136" ht="21.75" thickTop="1" thickBot="1">
      <c r="A12" s="8" t="s">
        <v>36</v>
      </c>
      <c r="B12" s="63" t="s">
        <v>35</v>
      </c>
      <c r="C12" s="1">
        <v>1</v>
      </c>
      <c r="D12" s="64">
        <f>V12</f>
        <v>5.416666666666667</v>
      </c>
      <c r="E12" s="65">
        <f>AF12</f>
        <v>5.416666666666667</v>
      </c>
      <c r="F12" s="66">
        <f>AP12</f>
        <v>5.384615384615385</v>
      </c>
      <c r="G12" s="67">
        <f>AZ12</f>
        <v>5.384615384615385</v>
      </c>
      <c r="H12" s="68">
        <f>BJ12</f>
        <v>5.384615384615385</v>
      </c>
      <c r="I12" s="69">
        <f>(D12+E12+F12+G12+H12)*0.7/5</f>
        <v>3.7782051282051285</v>
      </c>
      <c r="J12" s="2">
        <v>40</v>
      </c>
      <c r="K12" s="70">
        <f>I12+J12*0.4*5/36</f>
        <v>6.0004273504273513</v>
      </c>
      <c r="L12" s="141"/>
      <c r="M12" s="145">
        <v>1</v>
      </c>
      <c r="N12" s="4">
        <v>5</v>
      </c>
      <c r="O12" s="3">
        <v>5</v>
      </c>
      <c r="P12" s="4">
        <v>5</v>
      </c>
      <c r="Q12" s="4">
        <v>5</v>
      </c>
      <c r="R12" s="4">
        <v>5</v>
      </c>
      <c r="S12" s="4">
        <v>5</v>
      </c>
      <c r="T12" s="4">
        <v>5</v>
      </c>
      <c r="U12" s="4">
        <f>N12*0.6+O12*0.4+P12*0.4+Q12*0.2+S12/5+T12*0.6+R12*0.2</f>
        <v>13</v>
      </c>
      <c r="V12" s="71">
        <f>U12*5/12</f>
        <v>5.416666666666667</v>
      </c>
      <c r="W12" s="3">
        <v>1</v>
      </c>
      <c r="X12" s="4">
        <v>5</v>
      </c>
      <c r="Y12" s="3">
        <v>5</v>
      </c>
      <c r="Z12" s="4">
        <v>5</v>
      </c>
      <c r="AA12" s="4">
        <v>5</v>
      </c>
      <c r="AB12" s="4">
        <v>5</v>
      </c>
      <c r="AC12" s="4">
        <v>5</v>
      </c>
      <c r="AD12" s="4">
        <v>5</v>
      </c>
      <c r="AE12" s="4">
        <f>X12*0.6+Y12*0.4+Z12*0.4+AA12*0.4+AC12/5*AD12*0.6+AB12*0.2</f>
        <v>13</v>
      </c>
      <c r="AF12" s="71">
        <f>AE12*5/12</f>
        <v>5.416666666666667</v>
      </c>
      <c r="AG12" s="3">
        <v>1</v>
      </c>
      <c r="AH12" s="4">
        <v>5</v>
      </c>
      <c r="AI12" s="3">
        <v>5</v>
      </c>
      <c r="AJ12" s="4">
        <v>5</v>
      </c>
      <c r="AK12" s="4">
        <v>5</v>
      </c>
      <c r="AL12" s="4">
        <v>5</v>
      </c>
      <c r="AM12" s="4">
        <v>5</v>
      </c>
      <c r="AN12" s="4">
        <v>5</v>
      </c>
      <c r="AO12" s="4">
        <f>AH12*0.6+AI12*0.4+AJ12*0.4+AK12*0.4+AM12/5+AN12*0.6+AL12*0.2</f>
        <v>14</v>
      </c>
      <c r="AP12" s="71">
        <f>AO12*5/13</f>
        <v>5.384615384615385</v>
      </c>
      <c r="AQ12" s="3">
        <v>1</v>
      </c>
      <c r="AR12" s="4">
        <v>5</v>
      </c>
      <c r="AS12" s="3">
        <v>5</v>
      </c>
      <c r="AT12" s="4">
        <v>5</v>
      </c>
      <c r="AU12" s="4">
        <v>5</v>
      </c>
      <c r="AV12" s="4">
        <v>5</v>
      </c>
      <c r="AW12" s="4">
        <v>5</v>
      </c>
      <c r="AX12" s="4">
        <v>5</v>
      </c>
      <c r="AY12" s="4">
        <f>AR12*0.6+AS12*0.4+AT12*0.4+AU12*0.4+AW12/5+AX12*0.6+AV12*0.2</f>
        <v>14</v>
      </c>
      <c r="AZ12" s="71">
        <f>AY12*5/13</f>
        <v>5.384615384615385</v>
      </c>
      <c r="BA12" s="3">
        <v>1</v>
      </c>
      <c r="BB12" s="4">
        <v>5</v>
      </c>
      <c r="BC12" s="3">
        <v>5</v>
      </c>
      <c r="BD12" s="4">
        <v>5</v>
      </c>
      <c r="BE12" s="4">
        <v>5</v>
      </c>
      <c r="BF12" s="4">
        <v>5</v>
      </c>
      <c r="BG12" s="4">
        <v>5</v>
      </c>
      <c r="BH12" s="4">
        <v>5</v>
      </c>
      <c r="BI12" s="4">
        <f>BB12*0.6+BC12*0.4+BD12*0.4+BF12*0.4+BG12/5+BH12*0.6+BE12*0.2</f>
        <v>14</v>
      </c>
      <c r="BJ12" s="71">
        <f>BI12*5/13</f>
        <v>5.384615384615385</v>
      </c>
      <c r="BK12" s="6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</row>
    <row r="13" spans="1:136" ht="21.75" thickTop="1" thickBot="1">
      <c r="A13" s="136">
        <v>1</v>
      </c>
      <c r="B13" s="117" t="s">
        <v>0</v>
      </c>
      <c r="C13" s="1">
        <v>1</v>
      </c>
      <c r="D13" s="64">
        <f t="shared" ref="D13:D25" si="0">V13</f>
        <v>4.6833333333333327</v>
      </c>
      <c r="E13" s="65">
        <f t="shared" ref="E13:E25" si="1">AF13</f>
        <v>4.5666666666666673</v>
      </c>
      <c r="F13" s="66">
        <f t="shared" ref="F13:F25" si="2">AP13</f>
        <v>4.2538461538461538</v>
      </c>
      <c r="G13" s="67">
        <f t="shared" ref="G13:G25" si="3">AZ13</f>
        <v>4.2769230769230777</v>
      </c>
      <c r="H13" s="68">
        <f t="shared" ref="H13:H25" si="4">BJ13</f>
        <v>4.8076923076923075</v>
      </c>
      <c r="I13" s="69">
        <f t="shared" ref="I13:I25" si="5">(D13+E13+F13+G13+H13)*0.7/5</f>
        <v>3.1623846153846147</v>
      </c>
      <c r="J13" s="2">
        <v>26</v>
      </c>
      <c r="K13" s="164">
        <f>I13+J13*0.4*5/60</f>
        <v>4.0290512820512809</v>
      </c>
      <c r="L13" s="141"/>
      <c r="M13" s="145"/>
      <c r="N13" s="4">
        <v>3.8</v>
      </c>
      <c r="O13" s="3">
        <v>4</v>
      </c>
      <c r="P13" s="4">
        <v>3.9</v>
      </c>
      <c r="Q13" s="3">
        <v>4</v>
      </c>
      <c r="R13" s="3">
        <v>5</v>
      </c>
      <c r="S13" s="4">
        <v>5</v>
      </c>
      <c r="T13" s="4">
        <v>5</v>
      </c>
      <c r="U13" s="4">
        <f t="shared" ref="U13:U30" si="6">N13*0.6+O13*0.4+P13*0.4+Q13*0.2+S13/5+T13*0.6+R13*0.2</f>
        <v>11.239999999999998</v>
      </c>
      <c r="V13" s="71">
        <f t="shared" ref="V13:V25" si="7">U13*5/12</f>
        <v>4.6833333333333327</v>
      </c>
      <c r="W13" s="3"/>
      <c r="X13" s="4">
        <v>3.8</v>
      </c>
      <c r="Y13" s="3">
        <v>4</v>
      </c>
      <c r="Z13" s="4">
        <v>4</v>
      </c>
      <c r="AA13" s="3">
        <v>4</v>
      </c>
      <c r="AB13" s="3">
        <v>5</v>
      </c>
      <c r="AC13" s="4">
        <v>4.8</v>
      </c>
      <c r="AD13" s="4">
        <v>5</v>
      </c>
      <c r="AE13" s="4">
        <f t="shared" ref="AE13:AE30" si="8">X13*0.6+Y13*0.4+Z13*0.4+AA13*0.4+AC13/5*AD13*0.6+AB13*0.2</f>
        <v>10.96</v>
      </c>
      <c r="AF13" s="71">
        <f t="shared" ref="AF13:AF25" si="9">AE13*5/12</f>
        <v>4.5666666666666673</v>
      </c>
      <c r="AG13" s="3"/>
      <c r="AH13" s="4">
        <v>3.6</v>
      </c>
      <c r="AI13" s="3">
        <v>2</v>
      </c>
      <c r="AJ13" s="4">
        <v>4</v>
      </c>
      <c r="AK13" s="4">
        <v>4</v>
      </c>
      <c r="AL13" s="4">
        <v>4.5</v>
      </c>
      <c r="AM13" s="4">
        <v>5</v>
      </c>
      <c r="AN13" s="4">
        <v>5</v>
      </c>
      <c r="AO13" s="4">
        <f t="shared" ref="AO13:AO30" si="10">AH13*0.6+AI13*0.4+AJ13*0.4+AK13*0.4+AM13/5+AN13*0.6+AL13*0.2</f>
        <v>11.06</v>
      </c>
      <c r="AP13" s="71">
        <f t="shared" ref="AP13:AP25" si="11">AO13*5/13</f>
        <v>4.2538461538461538</v>
      </c>
      <c r="AQ13" s="3"/>
      <c r="AR13" s="4">
        <v>3.7</v>
      </c>
      <c r="AS13" s="4">
        <v>1.5</v>
      </c>
      <c r="AT13" s="4">
        <v>3.9</v>
      </c>
      <c r="AU13" s="4">
        <v>4.7</v>
      </c>
      <c r="AV13" s="4">
        <v>4.5</v>
      </c>
      <c r="AW13" s="4">
        <v>4.8</v>
      </c>
      <c r="AX13" s="4">
        <v>5</v>
      </c>
      <c r="AY13" s="4">
        <f t="shared" ref="AY13:AY30" si="12">AR13*0.6+AS13*0.4+AT13*0.4+AU13*0.4+AW13/5+AX13*0.6+AV13*0.2</f>
        <v>11.120000000000001</v>
      </c>
      <c r="AZ13" s="71">
        <f t="shared" ref="AZ13:AZ25" si="13">AY13*5/13</f>
        <v>4.2769230769230777</v>
      </c>
      <c r="BA13" s="3"/>
      <c r="BB13" s="4">
        <v>3.9</v>
      </c>
      <c r="BC13" s="3">
        <f>(BD13+BE13+BG13+BH13)/4</f>
        <v>4.6500000000000004</v>
      </c>
      <c r="BD13" s="4">
        <v>3.6</v>
      </c>
      <c r="BE13" s="4">
        <v>5</v>
      </c>
      <c r="BF13" s="4">
        <f>BC13</f>
        <v>4.6500000000000004</v>
      </c>
      <c r="BG13" s="4">
        <v>5</v>
      </c>
      <c r="BH13" s="4">
        <v>5</v>
      </c>
      <c r="BI13" s="4">
        <f t="shared" ref="BI13:BI30" si="14">BB13*0.6+BC13*0.4+BD13*0.4+BF13*0.4+BG13/5+BH13*0.6+BE13*0.2</f>
        <v>12.5</v>
      </c>
      <c r="BJ13" s="71">
        <f t="shared" ref="BJ13:BJ25" si="15">BI13*5/13</f>
        <v>4.8076923076923075</v>
      </c>
    </row>
    <row r="14" spans="1:136" s="182" customFormat="1" ht="21.75" thickTop="1" thickBot="1">
      <c r="A14" s="166">
        <v>3</v>
      </c>
      <c r="B14" s="167" t="s">
        <v>130</v>
      </c>
      <c r="C14" s="168">
        <v>1</v>
      </c>
      <c r="D14" s="169">
        <f t="shared" si="0"/>
        <v>4.8083333333333327</v>
      </c>
      <c r="E14" s="170">
        <f t="shared" si="1"/>
        <v>4.6499999999999995</v>
      </c>
      <c r="F14" s="171">
        <f t="shared" si="2"/>
        <v>3.9846153846153842</v>
      </c>
      <c r="G14" s="172">
        <f t="shared" si="3"/>
        <v>4.1769230769230763</v>
      </c>
      <c r="H14" s="173">
        <f t="shared" si="4"/>
        <v>4.9230769230769225</v>
      </c>
      <c r="I14" s="174">
        <f t="shared" si="5"/>
        <v>3.1560128205128199</v>
      </c>
      <c r="J14" s="175">
        <v>27</v>
      </c>
      <c r="K14" s="176">
        <f t="shared" ref="K14:K30" si="16">I14+J14*0.4*5/60</f>
        <v>4.0560128205128203</v>
      </c>
      <c r="L14" s="177"/>
      <c r="M14" s="178"/>
      <c r="N14" s="179">
        <v>4.3</v>
      </c>
      <c r="O14" s="180">
        <v>3.7</v>
      </c>
      <c r="P14" s="179">
        <v>4.5</v>
      </c>
      <c r="Q14" s="180">
        <v>3.7</v>
      </c>
      <c r="R14" s="180">
        <v>5</v>
      </c>
      <c r="S14" s="179">
        <v>4.7</v>
      </c>
      <c r="T14" s="179">
        <v>5</v>
      </c>
      <c r="U14" s="179">
        <f t="shared" si="6"/>
        <v>11.54</v>
      </c>
      <c r="V14" s="181">
        <f t="shared" si="7"/>
        <v>4.8083333333333327</v>
      </c>
      <c r="W14" s="180"/>
      <c r="X14" s="179">
        <v>4.3</v>
      </c>
      <c r="Y14" s="180">
        <v>3.7</v>
      </c>
      <c r="Z14" s="179">
        <v>4.5</v>
      </c>
      <c r="AA14" s="180">
        <v>3.7</v>
      </c>
      <c r="AB14" s="180">
        <v>5</v>
      </c>
      <c r="AC14" s="179">
        <v>4.7</v>
      </c>
      <c r="AD14" s="179">
        <v>5</v>
      </c>
      <c r="AE14" s="179">
        <f t="shared" si="8"/>
        <v>11.16</v>
      </c>
      <c r="AF14" s="181">
        <f t="shared" si="9"/>
        <v>4.6499999999999995</v>
      </c>
      <c r="AG14" s="180"/>
      <c r="AH14" s="179">
        <v>3</v>
      </c>
      <c r="AI14" s="180">
        <v>0.6</v>
      </c>
      <c r="AJ14" s="179">
        <v>3.8</v>
      </c>
      <c r="AK14" s="179">
        <v>4.5</v>
      </c>
      <c r="AL14" s="179">
        <v>5</v>
      </c>
      <c r="AM14" s="179">
        <v>5</v>
      </c>
      <c r="AN14" s="179">
        <v>5</v>
      </c>
      <c r="AO14" s="179">
        <f t="shared" si="10"/>
        <v>10.36</v>
      </c>
      <c r="AP14" s="181">
        <f t="shared" si="11"/>
        <v>3.9846153846153842</v>
      </c>
      <c r="AQ14" s="180"/>
      <c r="AR14" s="179">
        <v>2.8</v>
      </c>
      <c r="AS14" s="179">
        <v>2</v>
      </c>
      <c r="AT14" s="179">
        <v>4.3</v>
      </c>
      <c r="AU14" s="179">
        <v>4.3</v>
      </c>
      <c r="AV14" s="179">
        <v>5</v>
      </c>
      <c r="AW14" s="179">
        <v>4.7</v>
      </c>
      <c r="AX14" s="179">
        <v>5</v>
      </c>
      <c r="AY14" s="179">
        <f t="shared" si="12"/>
        <v>10.86</v>
      </c>
      <c r="AZ14" s="181">
        <f t="shared" si="13"/>
        <v>4.1769230769230763</v>
      </c>
      <c r="BA14" s="180"/>
      <c r="BB14" s="179">
        <v>3.8</v>
      </c>
      <c r="BC14" s="180">
        <f t="shared" ref="BC14:BC30" si="17">(BD14+BE14+BG14+BH14)/4</f>
        <v>4.8</v>
      </c>
      <c r="BD14" s="179">
        <v>4.2</v>
      </c>
      <c r="BE14" s="179">
        <v>5</v>
      </c>
      <c r="BF14" s="179">
        <f t="shared" ref="BF14:BF30" si="18">BC14</f>
        <v>4.8</v>
      </c>
      <c r="BG14" s="179">
        <v>5</v>
      </c>
      <c r="BH14" s="179">
        <v>5</v>
      </c>
      <c r="BI14" s="179">
        <f t="shared" si="14"/>
        <v>12.799999999999999</v>
      </c>
      <c r="BJ14" s="181">
        <f t="shared" si="15"/>
        <v>4.9230769230769225</v>
      </c>
    </row>
    <row r="15" spans="1:136" ht="21.75" thickTop="1" thickBot="1">
      <c r="A15" s="136">
        <v>4</v>
      </c>
      <c r="B15" s="117" t="s">
        <v>139</v>
      </c>
      <c r="C15" s="1"/>
      <c r="D15" s="64">
        <f t="shared" ref="D15" si="19">V15</f>
        <v>4.916666666666667</v>
      </c>
      <c r="E15" s="65">
        <f t="shared" ref="E15" si="20">AF15</f>
        <v>2.9666666666666668</v>
      </c>
      <c r="F15" s="66">
        <f t="shared" ref="F15" si="21">AP15</f>
        <v>4.1692307692307695</v>
      </c>
      <c r="G15" s="67">
        <f t="shared" si="3"/>
        <v>3.9538461538461536</v>
      </c>
      <c r="H15" s="68">
        <f t="shared" ref="H15" si="22">BJ15</f>
        <v>4.6923076923076925</v>
      </c>
      <c r="I15" s="69">
        <f t="shared" ref="I15" si="23">(D15+E15+F15+G15+H15)*0.7/5</f>
        <v>2.8978205128205126</v>
      </c>
      <c r="J15" s="2">
        <v>28</v>
      </c>
      <c r="K15" s="164">
        <f t="shared" si="16"/>
        <v>3.8311538461538461</v>
      </c>
      <c r="L15" s="141"/>
      <c r="M15" s="145"/>
      <c r="N15" s="4">
        <v>4.8</v>
      </c>
      <c r="O15" s="3">
        <v>4</v>
      </c>
      <c r="P15" s="4">
        <v>3.8</v>
      </c>
      <c r="Q15" s="3">
        <v>4</v>
      </c>
      <c r="R15" s="3">
        <v>5</v>
      </c>
      <c r="S15" s="4">
        <v>5</v>
      </c>
      <c r="T15" s="4">
        <v>5</v>
      </c>
      <c r="U15" s="4">
        <f t="shared" si="6"/>
        <v>11.8</v>
      </c>
      <c r="V15" s="71">
        <f t="shared" ref="V15" si="24">U15*5/12</f>
        <v>4.916666666666667</v>
      </c>
      <c r="W15" s="3"/>
      <c r="X15" s="4"/>
      <c r="Y15" s="3"/>
      <c r="Z15" s="4">
        <v>3.8</v>
      </c>
      <c r="AA15" s="3">
        <v>4</v>
      </c>
      <c r="AB15" s="3">
        <v>5</v>
      </c>
      <c r="AC15" s="4">
        <v>5</v>
      </c>
      <c r="AD15" s="4">
        <v>5</v>
      </c>
      <c r="AE15" s="4">
        <f t="shared" si="8"/>
        <v>7.12</v>
      </c>
      <c r="AF15" s="71">
        <f t="shared" ref="AF15" si="25">AE15*5/12</f>
        <v>2.9666666666666668</v>
      </c>
      <c r="AG15" s="3"/>
      <c r="AH15" s="4">
        <v>3.8</v>
      </c>
      <c r="AI15" s="3">
        <v>1.6</v>
      </c>
      <c r="AJ15" s="4">
        <v>3.3</v>
      </c>
      <c r="AK15" s="4">
        <v>4</v>
      </c>
      <c r="AL15" s="4">
        <v>5</v>
      </c>
      <c r="AM15" s="4">
        <v>5</v>
      </c>
      <c r="AN15" s="4">
        <v>5</v>
      </c>
      <c r="AO15" s="4">
        <f t="shared" si="10"/>
        <v>10.84</v>
      </c>
      <c r="AP15" s="71">
        <f t="shared" ref="AP15" si="26">AO15*5/13</f>
        <v>4.1692307692307695</v>
      </c>
      <c r="AQ15" s="3"/>
      <c r="AR15" s="4">
        <v>3</v>
      </c>
      <c r="AS15" s="4">
        <v>1</v>
      </c>
      <c r="AT15" s="4">
        <v>3.4</v>
      </c>
      <c r="AU15" s="4">
        <v>4.3</v>
      </c>
      <c r="AV15" s="4">
        <v>5</v>
      </c>
      <c r="AW15" s="4">
        <v>5</v>
      </c>
      <c r="AX15" s="4">
        <v>5</v>
      </c>
      <c r="AY15" s="4">
        <f t="shared" si="12"/>
        <v>10.28</v>
      </c>
      <c r="AZ15" s="71">
        <f t="shared" si="13"/>
        <v>3.9538461538461536</v>
      </c>
      <c r="BA15" s="3"/>
      <c r="BB15" s="4">
        <v>3</v>
      </c>
      <c r="BC15" s="3">
        <f t="shared" si="17"/>
        <v>4.75</v>
      </c>
      <c r="BD15" s="4">
        <v>4</v>
      </c>
      <c r="BE15" s="4">
        <v>5</v>
      </c>
      <c r="BF15" s="4">
        <f t="shared" si="18"/>
        <v>4.75</v>
      </c>
      <c r="BG15" s="4">
        <v>5</v>
      </c>
      <c r="BH15" s="4">
        <v>5</v>
      </c>
      <c r="BI15" s="4">
        <f t="shared" si="14"/>
        <v>12.200000000000001</v>
      </c>
      <c r="BJ15" s="71">
        <f t="shared" ref="BJ15" si="27">BI15*5/13</f>
        <v>4.6923076923076925</v>
      </c>
    </row>
    <row r="16" spans="1:136" ht="21.75" thickTop="1" thickBot="1">
      <c r="A16" s="136">
        <v>5</v>
      </c>
      <c r="B16" s="117" t="s">
        <v>111</v>
      </c>
      <c r="C16" s="1">
        <v>1</v>
      </c>
      <c r="D16" s="64">
        <f t="shared" si="0"/>
        <v>3.7000000000000006</v>
      </c>
      <c r="E16" s="65">
        <f t="shared" si="1"/>
        <v>3.2416666666666667</v>
      </c>
      <c r="F16" s="66">
        <f t="shared" si="2"/>
        <v>1.8384615384615386</v>
      </c>
      <c r="G16" s="67">
        <f t="shared" si="3"/>
        <v>1.2923076923076924</v>
      </c>
      <c r="H16" s="68">
        <f t="shared" si="4"/>
        <v>1.3846153846153846</v>
      </c>
      <c r="I16" s="69">
        <f t="shared" si="5"/>
        <v>1.6039871794871796</v>
      </c>
      <c r="J16" s="2">
        <v>18</v>
      </c>
      <c r="K16" s="165">
        <f t="shared" si="16"/>
        <v>2.2039871794871795</v>
      </c>
      <c r="L16" s="142">
        <v>1.8</v>
      </c>
      <c r="M16" s="145">
        <v>2</v>
      </c>
      <c r="N16" s="4">
        <v>4.3</v>
      </c>
      <c r="O16" s="3">
        <v>4.5</v>
      </c>
      <c r="P16" s="4">
        <v>4</v>
      </c>
      <c r="Q16" s="3">
        <v>4.5</v>
      </c>
      <c r="R16" s="3">
        <v>5</v>
      </c>
      <c r="S16" s="4">
        <v>5</v>
      </c>
      <c r="T16" s="4">
        <v>0</v>
      </c>
      <c r="U16" s="4">
        <f t="shared" si="6"/>
        <v>8.8800000000000008</v>
      </c>
      <c r="V16" s="71">
        <f t="shared" si="7"/>
        <v>3.7000000000000006</v>
      </c>
      <c r="W16" s="3"/>
      <c r="X16" s="4">
        <v>4.3</v>
      </c>
      <c r="Y16" s="3">
        <v>4.5</v>
      </c>
      <c r="Z16" s="4">
        <v>4</v>
      </c>
      <c r="AA16" s="3">
        <v>4.5</v>
      </c>
      <c r="AB16" s="3"/>
      <c r="AC16" s="4">
        <v>4.5</v>
      </c>
      <c r="AD16" s="4">
        <v>0</v>
      </c>
      <c r="AE16" s="4">
        <f t="shared" si="8"/>
        <v>7.78</v>
      </c>
      <c r="AF16" s="71">
        <f t="shared" si="9"/>
        <v>3.2416666666666667</v>
      </c>
      <c r="AG16" s="3"/>
      <c r="AH16" s="4">
        <v>3</v>
      </c>
      <c r="AI16" s="3">
        <v>1.2</v>
      </c>
      <c r="AJ16" s="4">
        <v>0</v>
      </c>
      <c r="AK16" s="4">
        <v>4</v>
      </c>
      <c r="AL16" s="4">
        <v>0</v>
      </c>
      <c r="AM16" s="4">
        <v>4.5</v>
      </c>
      <c r="AN16" s="4">
        <v>0</v>
      </c>
      <c r="AO16" s="4">
        <f t="shared" si="10"/>
        <v>4.78</v>
      </c>
      <c r="AP16" s="71">
        <f t="shared" si="11"/>
        <v>1.8384615384615386</v>
      </c>
      <c r="AQ16" s="3"/>
      <c r="AR16" s="4">
        <v>0</v>
      </c>
      <c r="AS16" s="4">
        <v>0</v>
      </c>
      <c r="AT16" s="4">
        <v>3.9</v>
      </c>
      <c r="AU16" s="4">
        <v>0</v>
      </c>
      <c r="AV16" s="4">
        <v>4</v>
      </c>
      <c r="AW16" s="4">
        <v>5</v>
      </c>
      <c r="AX16" s="4">
        <v>0</v>
      </c>
      <c r="AY16" s="4">
        <f t="shared" si="12"/>
        <v>3.3600000000000003</v>
      </c>
      <c r="AZ16" s="71">
        <f t="shared" si="13"/>
        <v>1.2923076923076924</v>
      </c>
      <c r="BA16" s="3"/>
      <c r="BB16" s="4">
        <v>0</v>
      </c>
      <c r="BC16" s="3">
        <f t="shared" si="17"/>
        <v>2.25</v>
      </c>
      <c r="BD16" s="4">
        <v>0</v>
      </c>
      <c r="BE16" s="4">
        <v>4</v>
      </c>
      <c r="BF16" s="4">
        <f t="shared" si="18"/>
        <v>2.25</v>
      </c>
      <c r="BG16" s="4">
        <v>5</v>
      </c>
      <c r="BH16" s="4">
        <v>0</v>
      </c>
      <c r="BI16" s="4">
        <f t="shared" si="14"/>
        <v>3.5999999999999996</v>
      </c>
      <c r="BJ16" s="71">
        <f t="shared" si="15"/>
        <v>1.3846153846153846</v>
      </c>
    </row>
    <row r="17" spans="1:63" ht="21.75" thickTop="1" thickBot="1">
      <c r="A17" s="136">
        <v>6</v>
      </c>
      <c r="B17" s="117" t="s">
        <v>112</v>
      </c>
      <c r="C17" s="1">
        <v>1</v>
      </c>
      <c r="D17" s="64">
        <f t="shared" si="0"/>
        <v>3.6083333333333329</v>
      </c>
      <c r="E17" s="65">
        <f t="shared" si="1"/>
        <v>2.8333333333333335</v>
      </c>
      <c r="F17" s="66">
        <f t="shared" si="2"/>
        <v>4.0307692307692315</v>
      </c>
      <c r="G17" s="67">
        <f t="shared" si="3"/>
        <v>1.7923076923076924</v>
      </c>
      <c r="H17" s="68">
        <f t="shared" si="4"/>
        <v>2.8461538461538463</v>
      </c>
      <c r="I17" s="69">
        <f t="shared" si="5"/>
        <v>2.1155256410256409</v>
      </c>
      <c r="J17" s="2">
        <v>26</v>
      </c>
      <c r="K17" s="164">
        <f t="shared" si="16"/>
        <v>2.9821923076923076</v>
      </c>
      <c r="L17" s="141"/>
      <c r="M17" s="145"/>
      <c r="N17" s="4">
        <v>4</v>
      </c>
      <c r="O17" s="3">
        <v>4</v>
      </c>
      <c r="P17" s="4">
        <v>0</v>
      </c>
      <c r="Q17" s="3">
        <v>0</v>
      </c>
      <c r="R17" s="3">
        <v>5</v>
      </c>
      <c r="S17" s="4">
        <v>4.8</v>
      </c>
      <c r="T17" s="4">
        <v>4.5</v>
      </c>
      <c r="U17" s="4">
        <f t="shared" si="6"/>
        <v>8.66</v>
      </c>
      <c r="V17" s="71">
        <f t="shared" si="7"/>
        <v>3.6083333333333329</v>
      </c>
      <c r="W17" s="3"/>
      <c r="X17" s="4">
        <v>2.5</v>
      </c>
      <c r="Y17" s="3"/>
      <c r="Z17" s="4">
        <v>0</v>
      </c>
      <c r="AA17" s="3">
        <v>4</v>
      </c>
      <c r="AB17" s="3">
        <v>5</v>
      </c>
      <c r="AC17" s="4">
        <v>5</v>
      </c>
      <c r="AD17" s="4">
        <v>4.5</v>
      </c>
      <c r="AE17" s="4">
        <f t="shared" si="8"/>
        <v>6.8</v>
      </c>
      <c r="AF17" s="71">
        <f t="shared" si="9"/>
        <v>2.8333333333333335</v>
      </c>
      <c r="AG17" s="3"/>
      <c r="AH17" s="4">
        <v>4</v>
      </c>
      <c r="AI17" s="3">
        <v>0.4</v>
      </c>
      <c r="AJ17" s="4">
        <v>3.8</v>
      </c>
      <c r="AK17" s="4">
        <v>4.5</v>
      </c>
      <c r="AL17" s="4">
        <v>5</v>
      </c>
      <c r="AM17" s="4">
        <v>4.5</v>
      </c>
      <c r="AN17" s="4">
        <v>4.5</v>
      </c>
      <c r="AO17" s="4">
        <f t="shared" si="10"/>
        <v>10.48</v>
      </c>
      <c r="AP17" s="71">
        <f t="shared" si="11"/>
        <v>4.0307692307692315</v>
      </c>
      <c r="AQ17" s="3"/>
      <c r="AR17" s="4"/>
      <c r="AS17" s="4">
        <v>0</v>
      </c>
      <c r="AT17" s="4">
        <v>0</v>
      </c>
      <c r="AU17" s="4">
        <v>0</v>
      </c>
      <c r="AV17" s="4">
        <v>5</v>
      </c>
      <c r="AW17" s="4">
        <v>4.8</v>
      </c>
      <c r="AX17" s="4">
        <v>4.5</v>
      </c>
      <c r="AY17" s="4">
        <f t="shared" si="12"/>
        <v>4.66</v>
      </c>
      <c r="AZ17" s="71">
        <f t="shared" si="13"/>
        <v>1.7923076923076924</v>
      </c>
      <c r="BA17" s="3"/>
      <c r="BB17" s="4"/>
      <c r="BC17" s="3">
        <f t="shared" si="17"/>
        <v>3.5</v>
      </c>
      <c r="BD17" s="4"/>
      <c r="BE17" s="4">
        <v>5</v>
      </c>
      <c r="BF17" s="4">
        <f t="shared" si="18"/>
        <v>3.5</v>
      </c>
      <c r="BG17" s="4">
        <v>4.5</v>
      </c>
      <c r="BH17" s="4">
        <v>4.5</v>
      </c>
      <c r="BI17" s="4">
        <f t="shared" si="14"/>
        <v>7.4</v>
      </c>
      <c r="BJ17" s="71">
        <f t="shared" si="15"/>
        <v>2.8461538461538463</v>
      </c>
    </row>
    <row r="18" spans="1:63" ht="21.75" thickTop="1" thickBot="1">
      <c r="A18" s="136">
        <v>7</v>
      </c>
      <c r="B18" s="117" t="s">
        <v>131</v>
      </c>
      <c r="C18" s="1" t="s">
        <v>46</v>
      </c>
      <c r="D18" s="64">
        <f t="shared" si="0"/>
        <v>4.9249999999999998</v>
      </c>
      <c r="E18" s="65">
        <f t="shared" si="1"/>
        <v>4.9083333333333341</v>
      </c>
      <c r="F18" s="66">
        <f t="shared" si="2"/>
        <v>4.2615384615384615</v>
      </c>
      <c r="G18" s="67">
        <f t="shared" si="3"/>
        <v>4.1769230769230763</v>
      </c>
      <c r="H18" s="68">
        <f t="shared" si="4"/>
        <v>4</v>
      </c>
      <c r="I18" s="69">
        <f t="shared" si="5"/>
        <v>3.1180512820512822</v>
      </c>
      <c r="J18" s="2">
        <v>23</v>
      </c>
      <c r="K18" s="164">
        <f t="shared" si="16"/>
        <v>3.8847179487179488</v>
      </c>
      <c r="L18" s="141"/>
      <c r="M18" s="145"/>
      <c r="N18" s="4">
        <v>4.3</v>
      </c>
      <c r="O18" s="3">
        <v>4.5</v>
      </c>
      <c r="P18" s="4">
        <v>4</v>
      </c>
      <c r="Q18" s="3">
        <v>4.5</v>
      </c>
      <c r="R18" s="3">
        <v>5</v>
      </c>
      <c r="S18" s="4">
        <v>4.7</v>
      </c>
      <c r="T18" s="4">
        <v>5</v>
      </c>
      <c r="U18" s="4">
        <f t="shared" si="6"/>
        <v>11.82</v>
      </c>
      <c r="V18" s="71">
        <f t="shared" si="7"/>
        <v>4.9249999999999998</v>
      </c>
      <c r="W18" s="3"/>
      <c r="X18" s="4">
        <v>4.3</v>
      </c>
      <c r="Y18" s="3">
        <v>4.5</v>
      </c>
      <c r="Z18" s="4">
        <v>4</v>
      </c>
      <c r="AA18" s="3">
        <v>4.5</v>
      </c>
      <c r="AB18" s="3">
        <v>5</v>
      </c>
      <c r="AC18" s="4">
        <v>5</v>
      </c>
      <c r="AD18" s="4">
        <v>5</v>
      </c>
      <c r="AE18" s="4">
        <f t="shared" si="8"/>
        <v>11.780000000000001</v>
      </c>
      <c r="AF18" s="71">
        <f t="shared" si="9"/>
        <v>4.9083333333333341</v>
      </c>
      <c r="AG18" s="3"/>
      <c r="AH18" s="4">
        <v>3.8</v>
      </c>
      <c r="AI18" s="3">
        <v>1.8</v>
      </c>
      <c r="AJ18" s="4">
        <v>3.7</v>
      </c>
      <c r="AK18" s="4">
        <v>4</v>
      </c>
      <c r="AL18" s="4">
        <v>5</v>
      </c>
      <c r="AM18" s="4">
        <v>5</v>
      </c>
      <c r="AN18" s="4">
        <v>5</v>
      </c>
      <c r="AO18" s="4">
        <f t="shared" si="10"/>
        <v>11.08</v>
      </c>
      <c r="AP18" s="71">
        <f t="shared" si="11"/>
        <v>4.2615384615384615</v>
      </c>
      <c r="AQ18" s="3"/>
      <c r="AR18" s="4">
        <v>3</v>
      </c>
      <c r="AS18" s="4">
        <v>2</v>
      </c>
      <c r="AT18" s="4">
        <v>3.8</v>
      </c>
      <c r="AU18" s="4">
        <v>4.5</v>
      </c>
      <c r="AV18" s="4">
        <v>5</v>
      </c>
      <c r="AW18" s="4">
        <v>4.7</v>
      </c>
      <c r="AX18" s="4">
        <v>5</v>
      </c>
      <c r="AY18" s="4">
        <f t="shared" si="12"/>
        <v>10.86</v>
      </c>
      <c r="AZ18" s="71">
        <f t="shared" si="13"/>
        <v>4.1769230769230763</v>
      </c>
      <c r="BA18" s="3"/>
      <c r="BB18" s="4">
        <v>4</v>
      </c>
      <c r="BC18" s="3">
        <f t="shared" si="17"/>
        <v>3.75</v>
      </c>
      <c r="BD18" s="4">
        <v>0</v>
      </c>
      <c r="BE18" s="4">
        <v>5</v>
      </c>
      <c r="BF18" s="4">
        <f t="shared" si="18"/>
        <v>3.75</v>
      </c>
      <c r="BG18" s="4">
        <v>5</v>
      </c>
      <c r="BH18" s="4">
        <v>5</v>
      </c>
      <c r="BI18" s="4">
        <f t="shared" si="14"/>
        <v>10.4</v>
      </c>
      <c r="BJ18" s="71">
        <f t="shared" si="15"/>
        <v>4</v>
      </c>
    </row>
    <row r="19" spans="1:63" ht="21.75" thickTop="1" thickBot="1">
      <c r="A19" s="136">
        <v>8</v>
      </c>
      <c r="B19" s="117" t="s">
        <v>133</v>
      </c>
      <c r="C19" s="1">
        <v>1</v>
      </c>
      <c r="D19" s="64">
        <f t="shared" si="0"/>
        <v>4.6833333333333327</v>
      </c>
      <c r="E19" s="65">
        <f t="shared" si="1"/>
        <v>4.7</v>
      </c>
      <c r="F19" s="66">
        <f t="shared" si="2"/>
        <v>3.6461538461538465</v>
      </c>
      <c r="G19" s="67">
        <f t="shared" si="3"/>
        <v>3.8461538461538463</v>
      </c>
      <c r="H19" s="68">
        <f t="shared" si="4"/>
        <v>4.7846153846153845</v>
      </c>
      <c r="I19" s="69">
        <f t="shared" si="5"/>
        <v>3.0324358974358976</v>
      </c>
      <c r="J19" s="2">
        <v>28</v>
      </c>
      <c r="K19" s="164">
        <f t="shared" si="16"/>
        <v>3.9657692307692312</v>
      </c>
      <c r="L19" s="141"/>
      <c r="M19" s="145"/>
      <c r="N19" s="4">
        <v>4.2</v>
      </c>
      <c r="O19" s="3">
        <v>4</v>
      </c>
      <c r="P19" s="4">
        <v>3.9</v>
      </c>
      <c r="Q19" s="3">
        <v>4</v>
      </c>
      <c r="R19" s="3">
        <v>5</v>
      </c>
      <c r="S19" s="4">
        <v>3.8</v>
      </c>
      <c r="T19" s="4">
        <v>5</v>
      </c>
      <c r="U19" s="4">
        <f t="shared" si="6"/>
        <v>11.239999999999998</v>
      </c>
      <c r="V19" s="71">
        <f t="shared" si="7"/>
        <v>4.6833333333333327</v>
      </c>
      <c r="W19" s="3"/>
      <c r="X19" s="4">
        <v>4.2</v>
      </c>
      <c r="Y19" s="3">
        <v>4</v>
      </c>
      <c r="Z19" s="4">
        <v>3.9</v>
      </c>
      <c r="AA19" s="3">
        <v>4</v>
      </c>
      <c r="AB19" s="3">
        <v>5</v>
      </c>
      <c r="AC19" s="4">
        <v>5</v>
      </c>
      <c r="AD19" s="4">
        <v>5</v>
      </c>
      <c r="AE19" s="4">
        <f t="shared" si="8"/>
        <v>11.28</v>
      </c>
      <c r="AF19" s="71">
        <f t="shared" si="9"/>
        <v>4.7</v>
      </c>
      <c r="AG19" s="3"/>
      <c r="AH19" s="4">
        <v>3.8</v>
      </c>
      <c r="AI19" s="3">
        <v>1.6</v>
      </c>
      <c r="AJ19" s="4">
        <v>3.9</v>
      </c>
      <c r="AK19" s="4"/>
      <c r="AL19" s="4">
        <v>5</v>
      </c>
      <c r="AM19" s="4">
        <v>5</v>
      </c>
      <c r="AN19" s="4">
        <v>5</v>
      </c>
      <c r="AO19" s="4">
        <f t="shared" si="10"/>
        <v>9.48</v>
      </c>
      <c r="AP19" s="71">
        <f t="shared" si="11"/>
        <v>3.6461538461538465</v>
      </c>
      <c r="AQ19" s="3"/>
      <c r="AR19" s="4">
        <v>2.8</v>
      </c>
      <c r="AS19" s="4">
        <v>1</v>
      </c>
      <c r="AT19" s="4">
        <v>3.6</v>
      </c>
      <c r="AU19" s="4">
        <v>4.3</v>
      </c>
      <c r="AV19" s="4">
        <v>5</v>
      </c>
      <c r="AW19" s="4">
        <v>3.8</v>
      </c>
      <c r="AX19" s="4">
        <v>5</v>
      </c>
      <c r="AY19" s="4">
        <f t="shared" si="12"/>
        <v>10</v>
      </c>
      <c r="AZ19" s="71">
        <f t="shared" si="13"/>
        <v>3.8461538461538463</v>
      </c>
      <c r="BA19" s="3"/>
      <c r="BB19" s="4">
        <v>3.8</v>
      </c>
      <c r="BC19" s="3">
        <f t="shared" si="17"/>
        <v>4.6500000000000004</v>
      </c>
      <c r="BD19" s="4">
        <v>3.6</v>
      </c>
      <c r="BE19" s="4">
        <v>5</v>
      </c>
      <c r="BF19" s="4">
        <f t="shared" si="18"/>
        <v>4.6500000000000004</v>
      </c>
      <c r="BG19" s="4">
        <v>5</v>
      </c>
      <c r="BH19" s="4">
        <v>5</v>
      </c>
      <c r="BI19" s="4">
        <f t="shared" si="14"/>
        <v>12.440000000000001</v>
      </c>
      <c r="BJ19" s="71">
        <f t="shared" si="15"/>
        <v>4.7846153846153845</v>
      </c>
    </row>
    <row r="20" spans="1:63" ht="21.75" thickTop="1" thickBot="1">
      <c r="A20" s="136">
        <v>10</v>
      </c>
      <c r="B20" s="117" t="s">
        <v>137</v>
      </c>
      <c r="C20" s="1">
        <v>1</v>
      </c>
      <c r="D20" s="64">
        <f t="shared" si="0"/>
        <v>4.95</v>
      </c>
      <c r="E20" s="65">
        <f t="shared" si="1"/>
        <v>4.9083333333333341</v>
      </c>
      <c r="F20" s="66">
        <f t="shared" si="2"/>
        <v>4.2307692307692308</v>
      </c>
      <c r="G20" s="67">
        <f t="shared" si="3"/>
        <v>3.7999999999999994</v>
      </c>
      <c r="H20" s="68">
        <f t="shared" si="4"/>
        <v>4.861538461538462</v>
      </c>
      <c r="I20" s="69">
        <f t="shared" si="5"/>
        <v>3.1850897435897436</v>
      </c>
      <c r="J20" s="2">
        <v>28</v>
      </c>
      <c r="K20" s="164">
        <f t="shared" si="16"/>
        <v>4.1184230769230767</v>
      </c>
      <c r="L20" s="141"/>
      <c r="M20" s="145"/>
      <c r="N20" s="4">
        <v>4.3</v>
      </c>
      <c r="O20" s="3">
        <v>4.5</v>
      </c>
      <c r="P20" s="4">
        <v>4</v>
      </c>
      <c r="Q20" s="3">
        <v>4.5</v>
      </c>
      <c r="R20" s="3">
        <v>5</v>
      </c>
      <c r="S20" s="4">
        <v>5</v>
      </c>
      <c r="T20" s="4">
        <v>5</v>
      </c>
      <c r="U20" s="4">
        <f t="shared" si="6"/>
        <v>11.88</v>
      </c>
      <c r="V20" s="71">
        <f t="shared" si="7"/>
        <v>4.95</v>
      </c>
      <c r="W20" s="3"/>
      <c r="X20" s="4">
        <v>4.3</v>
      </c>
      <c r="Y20" s="3">
        <v>4.5</v>
      </c>
      <c r="Z20" s="4">
        <v>4</v>
      </c>
      <c r="AA20" s="3">
        <v>4.5</v>
      </c>
      <c r="AB20" s="3">
        <v>5</v>
      </c>
      <c r="AC20" s="4">
        <v>5</v>
      </c>
      <c r="AD20" s="4">
        <v>5</v>
      </c>
      <c r="AE20" s="4">
        <f t="shared" si="8"/>
        <v>11.780000000000001</v>
      </c>
      <c r="AF20" s="71">
        <f t="shared" si="9"/>
        <v>4.9083333333333341</v>
      </c>
      <c r="AG20" s="3"/>
      <c r="AH20" s="4">
        <v>3.4</v>
      </c>
      <c r="AI20" s="3">
        <v>1.6</v>
      </c>
      <c r="AJ20" s="4">
        <v>4.5</v>
      </c>
      <c r="AK20" s="4">
        <v>4</v>
      </c>
      <c r="AL20" s="4">
        <v>5</v>
      </c>
      <c r="AM20" s="4">
        <v>4.5999999999999996</v>
      </c>
      <c r="AN20" s="4">
        <v>5</v>
      </c>
      <c r="AO20" s="4">
        <f t="shared" si="10"/>
        <v>11</v>
      </c>
      <c r="AP20" s="71">
        <f t="shared" si="11"/>
        <v>4.2307692307692308</v>
      </c>
      <c r="AQ20" s="3"/>
      <c r="AR20" s="4">
        <v>3.8</v>
      </c>
      <c r="AS20" s="4">
        <v>2</v>
      </c>
      <c r="AT20" s="4">
        <v>0</v>
      </c>
      <c r="AU20" s="4">
        <v>4.5</v>
      </c>
      <c r="AV20" s="4">
        <v>5</v>
      </c>
      <c r="AW20" s="4">
        <v>5</v>
      </c>
      <c r="AX20" s="4">
        <v>5</v>
      </c>
      <c r="AY20" s="4">
        <f t="shared" si="12"/>
        <v>9.879999999999999</v>
      </c>
      <c r="AZ20" s="71">
        <f t="shared" si="13"/>
        <v>3.7999999999999994</v>
      </c>
      <c r="BA20" s="3"/>
      <c r="BB20" s="4">
        <v>4</v>
      </c>
      <c r="BC20" s="3">
        <f t="shared" si="17"/>
        <v>4.6500000000000004</v>
      </c>
      <c r="BD20" s="4">
        <v>4</v>
      </c>
      <c r="BE20" s="4">
        <v>5</v>
      </c>
      <c r="BF20" s="4">
        <f t="shared" si="18"/>
        <v>4.6500000000000004</v>
      </c>
      <c r="BG20" s="4">
        <v>4.5999999999999996</v>
      </c>
      <c r="BH20" s="4">
        <v>5</v>
      </c>
      <c r="BI20" s="4">
        <f t="shared" si="14"/>
        <v>12.64</v>
      </c>
      <c r="BJ20" s="71">
        <f t="shared" si="15"/>
        <v>4.861538461538462</v>
      </c>
    </row>
    <row r="21" spans="1:63" s="182" customFormat="1" ht="21.75" thickTop="1" thickBot="1">
      <c r="A21" s="166">
        <v>11</v>
      </c>
      <c r="B21" s="167" t="s">
        <v>134</v>
      </c>
      <c r="C21" s="168">
        <v>1</v>
      </c>
      <c r="D21" s="169">
        <f t="shared" si="0"/>
        <v>4.8</v>
      </c>
      <c r="E21" s="170">
        <f t="shared" si="1"/>
        <v>4.4666666666666668</v>
      </c>
      <c r="F21" s="171">
        <f t="shared" si="2"/>
        <v>3.8461538461538463</v>
      </c>
      <c r="G21" s="172">
        <f t="shared" si="3"/>
        <v>4</v>
      </c>
      <c r="H21" s="173">
        <f t="shared" si="4"/>
        <v>4.8692307692307688</v>
      </c>
      <c r="I21" s="174">
        <f t="shared" si="5"/>
        <v>3.077487179487179</v>
      </c>
      <c r="J21" s="175">
        <v>18</v>
      </c>
      <c r="K21" s="176">
        <f t="shared" si="16"/>
        <v>3.6774871794871791</v>
      </c>
      <c r="L21" s="177"/>
      <c r="M21" s="178"/>
      <c r="N21" s="179">
        <v>4.2</v>
      </c>
      <c r="O21" s="180">
        <v>4</v>
      </c>
      <c r="P21" s="179">
        <v>4</v>
      </c>
      <c r="Q21" s="180">
        <v>4</v>
      </c>
      <c r="R21" s="180">
        <v>5</v>
      </c>
      <c r="S21" s="179">
        <v>5</v>
      </c>
      <c r="T21" s="179">
        <v>5</v>
      </c>
      <c r="U21" s="179">
        <f t="shared" si="6"/>
        <v>11.52</v>
      </c>
      <c r="V21" s="181">
        <f t="shared" si="7"/>
        <v>4.8</v>
      </c>
      <c r="W21" s="180"/>
      <c r="X21" s="179">
        <v>4.2</v>
      </c>
      <c r="Y21" s="180">
        <v>4</v>
      </c>
      <c r="Z21" s="179">
        <v>4</v>
      </c>
      <c r="AA21" s="180">
        <v>4</v>
      </c>
      <c r="AB21" s="180">
        <v>5</v>
      </c>
      <c r="AC21" s="179">
        <v>4</v>
      </c>
      <c r="AD21" s="179">
        <v>5</v>
      </c>
      <c r="AE21" s="179">
        <f t="shared" si="8"/>
        <v>10.72</v>
      </c>
      <c r="AF21" s="181">
        <f t="shared" si="9"/>
        <v>4.4666666666666668</v>
      </c>
      <c r="AG21" s="180"/>
      <c r="AH21" s="179">
        <v>3</v>
      </c>
      <c r="AI21" s="180"/>
      <c r="AJ21" s="179">
        <v>3.5</v>
      </c>
      <c r="AK21" s="179">
        <v>4.5</v>
      </c>
      <c r="AL21" s="179">
        <v>5</v>
      </c>
      <c r="AM21" s="179">
        <v>5</v>
      </c>
      <c r="AN21" s="179">
        <v>5</v>
      </c>
      <c r="AO21" s="179">
        <f t="shared" si="10"/>
        <v>10</v>
      </c>
      <c r="AP21" s="181">
        <f t="shared" si="11"/>
        <v>3.8461538461538463</v>
      </c>
      <c r="AQ21" s="180"/>
      <c r="AR21" s="179">
        <v>2</v>
      </c>
      <c r="AS21" s="179">
        <v>2</v>
      </c>
      <c r="AT21" s="179">
        <v>4.2</v>
      </c>
      <c r="AU21" s="179">
        <v>4.3</v>
      </c>
      <c r="AV21" s="179">
        <v>5</v>
      </c>
      <c r="AW21" s="179">
        <v>5</v>
      </c>
      <c r="AX21" s="179">
        <v>5</v>
      </c>
      <c r="AY21" s="179">
        <f t="shared" si="12"/>
        <v>10.4</v>
      </c>
      <c r="AZ21" s="181">
        <f t="shared" si="13"/>
        <v>4</v>
      </c>
      <c r="BA21" s="180"/>
      <c r="BB21" s="179">
        <v>4.2</v>
      </c>
      <c r="BC21" s="180">
        <f t="shared" si="17"/>
        <v>4.625</v>
      </c>
      <c r="BD21" s="179">
        <v>3.7</v>
      </c>
      <c r="BE21" s="179">
        <v>5</v>
      </c>
      <c r="BF21" s="179">
        <f t="shared" si="18"/>
        <v>4.625</v>
      </c>
      <c r="BG21" s="179">
        <v>4.8</v>
      </c>
      <c r="BH21" s="179">
        <v>5</v>
      </c>
      <c r="BI21" s="179">
        <f t="shared" si="14"/>
        <v>12.66</v>
      </c>
      <c r="BJ21" s="181">
        <f t="shared" si="15"/>
        <v>4.8692307692307688</v>
      </c>
    </row>
    <row r="22" spans="1:63" ht="21.75" thickTop="1" thickBot="1">
      <c r="A22" s="136">
        <v>12</v>
      </c>
      <c r="B22" s="116" t="s">
        <v>132</v>
      </c>
      <c r="C22" s="1">
        <v>1</v>
      </c>
      <c r="D22" s="64">
        <f t="shared" si="0"/>
        <v>4.95</v>
      </c>
      <c r="E22" s="65">
        <f t="shared" si="1"/>
        <v>4.7833333333333341</v>
      </c>
      <c r="F22" s="66">
        <f t="shared" si="2"/>
        <v>4.3999999999999995</v>
      </c>
      <c r="G22" s="67">
        <f t="shared" si="3"/>
        <v>4.4846153846153847</v>
      </c>
      <c r="H22" s="68">
        <f t="shared" si="4"/>
        <v>5.1076923076923073</v>
      </c>
      <c r="I22" s="69">
        <f t="shared" si="5"/>
        <v>3.321589743589743</v>
      </c>
      <c r="J22" s="2">
        <v>21</v>
      </c>
      <c r="K22" s="164">
        <f t="shared" si="16"/>
        <v>4.0215897435897432</v>
      </c>
      <c r="L22" s="141"/>
      <c r="M22" s="145"/>
      <c r="N22" s="4">
        <v>4.3</v>
      </c>
      <c r="O22" s="3">
        <v>4.5</v>
      </c>
      <c r="P22" s="4">
        <v>4</v>
      </c>
      <c r="Q22" s="3">
        <v>4.5</v>
      </c>
      <c r="R22" s="3">
        <v>5</v>
      </c>
      <c r="S22" s="4">
        <v>5</v>
      </c>
      <c r="T22" s="4">
        <v>5</v>
      </c>
      <c r="U22" s="4">
        <f t="shared" si="6"/>
        <v>11.88</v>
      </c>
      <c r="V22" s="71">
        <f t="shared" si="7"/>
        <v>4.95</v>
      </c>
      <c r="W22" s="3"/>
      <c r="X22" s="4">
        <v>4.3</v>
      </c>
      <c r="Y22" s="3">
        <v>4.5</v>
      </c>
      <c r="Z22" s="4">
        <v>4</v>
      </c>
      <c r="AA22" s="3">
        <v>4.5</v>
      </c>
      <c r="AB22" s="3">
        <v>5</v>
      </c>
      <c r="AC22" s="4">
        <v>4.5</v>
      </c>
      <c r="AD22" s="4">
        <v>5</v>
      </c>
      <c r="AE22" s="4">
        <f t="shared" si="8"/>
        <v>11.48</v>
      </c>
      <c r="AF22" s="71">
        <f t="shared" si="9"/>
        <v>4.7833333333333341</v>
      </c>
      <c r="AG22" s="3"/>
      <c r="AH22" s="4">
        <v>4.0999999999999996</v>
      </c>
      <c r="AI22" s="3">
        <v>1.2</v>
      </c>
      <c r="AJ22" s="4">
        <v>4.5</v>
      </c>
      <c r="AK22" s="4">
        <v>4.5</v>
      </c>
      <c r="AL22" s="4">
        <v>5</v>
      </c>
      <c r="AM22" s="4">
        <v>4.5</v>
      </c>
      <c r="AN22" s="4">
        <v>5</v>
      </c>
      <c r="AO22" s="4">
        <f t="shared" si="10"/>
        <v>11.44</v>
      </c>
      <c r="AP22" s="71">
        <f t="shared" si="11"/>
        <v>4.3999999999999995</v>
      </c>
      <c r="AQ22" s="3"/>
      <c r="AR22" s="4">
        <v>3.8</v>
      </c>
      <c r="AS22" s="4">
        <v>2</v>
      </c>
      <c r="AT22" s="4">
        <v>4.7</v>
      </c>
      <c r="AU22" s="4">
        <v>4.5</v>
      </c>
      <c r="AV22" s="4">
        <v>5</v>
      </c>
      <c r="AW22" s="4">
        <v>4.5</v>
      </c>
      <c r="AX22" s="4">
        <v>5</v>
      </c>
      <c r="AY22" s="4">
        <f t="shared" si="12"/>
        <v>11.66</v>
      </c>
      <c r="AZ22" s="71">
        <f t="shared" si="13"/>
        <v>4.4846153846153847</v>
      </c>
      <c r="BA22" s="3"/>
      <c r="BB22" s="4">
        <v>4</v>
      </c>
      <c r="BC22" s="3">
        <f t="shared" si="17"/>
        <v>4.95</v>
      </c>
      <c r="BD22" s="4">
        <v>4.8</v>
      </c>
      <c r="BE22" s="4">
        <v>5</v>
      </c>
      <c r="BF22" s="4">
        <f t="shared" si="18"/>
        <v>4.95</v>
      </c>
      <c r="BG22" s="4">
        <v>5</v>
      </c>
      <c r="BH22" s="4">
        <v>5</v>
      </c>
      <c r="BI22" s="4">
        <f t="shared" si="14"/>
        <v>13.28</v>
      </c>
      <c r="BJ22" s="71">
        <f t="shared" si="15"/>
        <v>5.1076923076923073</v>
      </c>
    </row>
    <row r="23" spans="1:63" ht="21.75" thickTop="1" thickBot="1">
      <c r="A23" s="136">
        <v>13</v>
      </c>
      <c r="B23" s="117" t="s">
        <v>113</v>
      </c>
      <c r="C23" s="1">
        <v>1</v>
      </c>
      <c r="D23" s="64">
        <f t="shared" si="0"/>
        <v>4.8249999999999993</v>
      </c>
      <c r="E23" s="65">
        <f t="shared" si="1"/>
        <v>4.7416666666666663</v>
      </c>
      <c r="F23" s="66">
        <f t="shared" si="2"/>
        <v>4.5230769230769239</v>
      </c>
      <c r="G23" s="67">
        <f t="shared" si="3"/>
        <v>4.023076923076923</v>
      </c>
      <c r="H23" s="68">
        <f t="shared" si="4"/>
        <v>5.0153846153846153</v>
      </c>
      <c r="I23" s="69">
        <f t="shared" si="5"/>
        <v>3.2379487179487176</v>
      </c>
      <c r="J23" s="2">
        <v>20</v>
      </c>
      <c r="K23" s="164">
        <f t="shared" si="16"/>
        <v>3.9046153846153842</v>
      </c>
      <c r="L23" s="141"/>
      <c r="M23" s="145"/>
      <c r="N23" s="4">
        <v>4.3</v>
      </c>
      <c r="O23" s="3">
        <v>4</v>
      </c>
      <c r="P23" s="4">
        <v>4</v>
      </c>
      <c r="Q23" s="3">
        <v>4</v>
      </c>
      <c r="R23" s="3">
        <v>5</v>
      </c>
      <c r="S23" s="4">
        <v>5</v>
      </c>
      <c r="T23" s="4">
        <v>5</v>
      </c>
      <c r="U23" s="4">
        <f t="shared" si="6"/>
        <v>11.579999999999998</v>
      </c>
      <c r="V23" s="71">
        <f t="shared" si="7"/>
        <v>4.8249999999999993</v>
      </c>
      <c r="W23" s="3"/>
      <c r="X23" s="4">
        <v>4.3</v>
      </c>
      <c r="Y23" s="3">
        <v>4</v>
      </c>
      <c r="Z23" s="4">
        <v>4</v>
      </c>
      <c r="AA23" s="3">
        <v>4</v>
      </c>
      <c r="AB23" s="3">
        <v>5</v>
      </c>
      <c r="AC23" s="4">
        <v>5</v>
      </c>
      <c r="AD23" s="4">
        <v>5</v>
      </c>
      <c r="AE23" s="4">
        <f t="shared" si="8"/>
        <v>11.379999999999999</v>
      </c>
      <c r="AF23" s="71">
        <f t="shared" si="9"/>
        <v>4.7416666666666663</v>
      </c>
      <c r="AG23" s="3"/>
      <c r="AH23" s="4">
        <v>4.4000000000000004</v>
      </c>
      <c r="AI23" s="3">
        <v>1.6</v>
      </c>
      <c r="AJ23" s="4">
        <v>4.2</v>
      </c>
      <c r="AK23" s="4">
        <v>4.5</v>
      </c>
      <c r="AL23" s="4">
        <v>5</v>
      </c>
      <c r="AM23" s="4">
        <v>5</v>
      </c>
      <c r="AN23" s="4">
        <v>5</v>
      </c>
      <c r="AO23" s="4">
        <f t="shared" si="10"/>
        <v>11.760000000000002</v>
      </c>
      <c r="AP23" s="71">
        <f t="shared" si="11"/>
        <v>4.5230769230769239</v>
      </c>
      <c r="AQ23" s="3"/>
      <c r="AR23" s="4">
        <v>3.7</v>
      </c>
      <c r="AS23" s="4"/>
      <c r="AT23" s="4">
        <v>4.2</v>
      </c>
      <c r="AU23" s="4">
        <v>4.5</v>
      </c>
      <c r="AV23" s="4">
        <v>5</v>
      </c>
      <c r="AW23" s="4">
        <v>3.8</v>
      </c>
      <c r="AX23" s="4">
        <v>5</v>
      </c>
      <c r="AY23" s="4">
        <f t="shared" si="12"/>
        <v>10.46</v>
      </c>
      <c r="AZ23" s="71">
        <f t="shared" si="13"/>
        <v>4.023076923076923</v>
      </c>
      <c r="BA23" s="3"/>
      <c r="BB23" s="4">
        <v>3.8</v>
      </c>
      <c r="BC23" s="3">
        <f t="shared" si="17"/>
        <v>4.9000000000000004</v>
      </c>
      <c r="BD23" s="4">
        <v>4.5999999999999996</v>
      </c>
      <c r="BE23" s="4">
        <v>5</v>
      </c>
      <c r="BF23" s="4">
        <f t="shared" si="18"/>
        <v>4.9000000000000004</v>
      </c>
      <c r="BG23" s="4">
        <v>5</v>
      </c>
      <c r="BH23" s="4">
        <v>5</v>
      </c>
      <c r="BI23" s="4">
        <f t="shared" si="14"/>
        <v>13.040000000000001</v>
      </c>
      <c r="BJ23" s="71">
        <f t="shared" si="15"/>
        <v>5.0153846153846153</v>
      </c>
    </row>
    <row r="24" spans="1:63" ht="21.75" thickTop="1" thickBot="1">
      <c r="A24" s="136">
        <v>14</v>
      </c>
      <c r="B24" s="117" t="s">
        <v>136</v>
      </c>
      <c r="C24" s="1">
        <v>1</v>
      </c>
      <c r="D24" s="64">
        <f t="shared" si="0"/>
        <v>4.75</v>
      </c>
      <c r="E24" s="65">
        <f t="shared" si="1"/>
        <v>4.666666666666667</v>
      </c>
      <c r="F24" s="66">
        <f t="shared" si="2"/>
        <v>4.6230769230769226</v>
      </c>
      <c r="G24" s="67">
        <f t="shared" si="3"/>
        <v>4.0769230769230766</v>
      </c>
      <c r="H24" s="68">
        <f t="shared" si="4"/>
        <v>4.8307692307692305</v>
      </c>
      <c r="I24" s="74">
        <f t="shared" si="5"/>
        <v>3.2126410256410254</v>
      </c>
      <c r="J24" s="75">
        <v>27</v>
      </c>
      <c r="K24" s="164">
        <f t="shared" si="16"/>
        <v>4.1126410256410253</v>
      </c>
      <c r="L24" s="141"/>
      <c r="M24" s="145"/>
      <c r="N24" s="4">
        <v>4.2</v>
      </c>
      <c r="O24" s="3">
        <v>4</v>
      </c>
      <c r="P24" s="4">
        <v>3.7</v>
      </c>
      <c r="Q24" s="3">
        <v>4</v>
      </c>
      <c r="R24" s="3">
        <v>5</v>
      </c>
      <c r="S24" s="4">
        <v>5</v>
      </c>
      <c r="T24" s="4">
        <v>5</v>
      </c>
      <c r="U24" s="4">
        <f t="shared" si="6"/>
        <v>11.4</v>
      </c>
      <c r="V24" s="71">
        <f t="shared" si="7"/>
        <v>4.75</v>
      </c>
      <c r="W24" s="3"/>
      <c r="X24" s="4">
        <v>4.2</v>
      </c>
      <c r="Y24" s="3">
        <v>4</v>
      </c>
      <c r="Z24" s="4">
        <v>3.7</v>
      </c>
      <c r="AA24" s="3">
        <v>4</v>
      </c>
      <c r="AB24" s="3">
        <v>5</v>
      </c>
      <c r="AC24" s="4">
        <v>5</v>
      </c>
      <c r="AD24" s="4">
        <v>5</v>
      </c>
      <c r="AE24" s="4">
        <f t="shared" si="8"/>
        <v>11.200000000000001</v>
      </c>
      <c r="AF24" s="71">
        <f t="shared" si="9"/>
        <v>4.666666666666667</v>
      </c>
      <c r="AG24" s="3"/>
      <c r="AH24" s="4">
        <v>4.5</v>
      </c>
      <c r="AI24" s="3">
        <v>1.8</v>
      </c>
      <c r="AJ24" s="4">
        <v>4.5</v>
      </c>
      <c r="AK24" s="4">
        <v>4.5</v>
      </c>
      <c r="AL24" s="4">
        <v>5</v>
      </c>
      <c r="AM24" s="4">
        <v>5</v>
      </c>
      <c r="AN24" s="4">
        <v>5</v>
      </c>
      <c r="AO24" s="4">
        <f t="shared" si="10"/>
        <v>12.02</v>
      </c>
      <c r="AP24" s="71">
        <f t="shared" si="11"/>
        <v>4.6230769230769226</v>
      </c>
      <c r="AQ24" s="3"/>
      <c r="AR24" s="4">
        <v>3.8</v>
      </c>
      <c r="AS24" s="4">
        <v>0.5</v>
      </c>
      <c r="AT24" s="4">
        <v>3.5</v>
      </c>
      <c r="AU24" s="4">
        <v>4.3</v>
      </c>
      <c r="AV24" s="4">
        <v>5</v>
      </c>
      <c r="AW24" s="4">
        <v>5</v>
      </c>
      <c r="AX24" s="4">
        <v>5</v>
      </c>
      <c r="AY24" s="4">
        <f t="shared" si="12"/>
        <v>10.6</v>
      </c>
      <c r="AZ24" s="71">
        <f t="shared" si="13"/>
        <v>4.0769230769230766</v>
      </c>
      <c r="BA24" s="3"/>
      <c r="BB24" s="4">
        <v>3.8</v>
      </c>
      <c r="BC24" s="3">
        <f t="shared" si="17"/>
        <v>4.7</v>
      </c>
      <c r="BD24" s="4">
        <v>3.8</v>
      </c>
      <c r="BE24" s="4">
        <v>5</v>
      </c>
      <c r="BF24" s="4">
        <f t="shared" si="18"/>
        <v>4.7</v>
      </c>
      <c r="BG24" s="4">
        <v>5</v>
      </c>
      <c r="BH24" s="4">
        <v>5</v>
      </c>
      <c r="BI24" s="4">
        <f t="shared" si="14"/>
        <v>12.559999999999999</v>
      </c>
      <c r="BJ24" s="71">
        <f t="shared" si="15"/>
        <v>4.8307692307692305</v>
      </c>
    </row>
    <row r="25" spans="1:63" ht="21.75" thickTop="1" thickBot="1">
      <c r="A25" s="136">
        <v>15</v>
      </c>
      <c r="B25" s="117" t="s">
        <v>114</v>
      </c>
      <c r="C25" s="73">
        <v>1</v>
      </c>
      <c r="D25" s="64">
        <f t="shared" si="0"/>
        <v>4.666666666666667</v>
      </c>
      <c r="E25" s="65">
        <f t="shared" si="1"/>
        <v>4.666666666666667</v>
      </c>
      <c r="F25" s="66">
        <f t="shared" si="2"/>
        <v>4.3307692307692305</v>
      </c>
      <c r="G25" s="67">
        <f t="shared" si="3"/>
        <v>4.3461538461538458</v>
      </c>
      <c r="H25" s="135">
        <f t="shared" si="4"/>
        <v>4.9923076923076923</v>
      </c>
      <c r="I25" s="80">
        <f t="shared" si="5"/>
        <v>3.220358974358974</v>
      </c>
      <c r="J25" s="80">
        <v>22</v>
      </c>
      <c r="K25" s="164">
        <f t="shared" si="16"/>
        <v>3.9536923076923074</v>
      </c>
      <c r="L25" s="141"/>
      <c r="M25" s="146"/>
      <c r="N25" s="77">
        <v>4.2</v>
      </c>
      <c r="O25" s="76">
        <v>4</v>
      </c>
      <c r="P25" s="77">
        <v>3.7</v>
      </c>
      <c r="Q25" s="76">
        <v>4</v>
      </c>
      <c r="R25" s="76">
        <v>5</v>
      </c>
      <c r="S25" s="77">
        <v>4</v>
      </c>
      <c r="T25" s="77">
        <v>5</v>
      </c>
      <c r="U25" s="4">
        <f t="shared" si="6"/>
        <v>11.2</v>
      </c>
      <c r="V25" s="78">
        <f t="shared" si="7"/>
        <v>4.666666666666667</v>
      </c>
      <c r="W25" s="76"/>
      <c r="X25" s="77">
        <v>4.2</v>
      </c>
      <c r="Y25" s="76">
        <v>4</v>
      </c>
      <c r="Z25" s="77">
        <v>3.7</v>
      </c>
      <c r="AA25" s="76">
        <v>4</v>
      </c>
      <c r="AB25" s="76">
        <v>5</v>
      </c>
      <c r="AC25" s="77">
        <v>5</v>
      </c>
      <c r="AD25" s="77">
        <v>5</v>
      </c>
      <c r="AE25" s="4">
        <f t="shared" si="8"/>
        <v>11.200000000000001</v>
      </c>
      <c r="AF25" s="78">
        <f t="shared" si="9"/>
        <v>4.666666666666667</v>
      </c>
      <c r="AG25" s="76"/>
      <c r="AH25" s="77">
        <v>4.3</v>
      </c>
      <c r="AI25" s="76">
        <v>1</v>
      </c>
      <c r="AJ25" s="77">
        <v>3.7</v>
      </c>
      <c r="AK25" s="77">
        <v>4.5</v>
      </c>
      <c r="AL25" s="77">
        <v>5</v>
      </c>
      <c r="AM25" s="77">
        <v>5</v>
      </c>
      <c r="AN25" s="77">
        <v>5</v>
      </c>
      <c r="AO25" s="4">
        <f t="shared" si="10"/>
        <v>11.26</v>
      </c>
      <c r="AP25" s="78">
        <f t="shared" si="11"/>
        <v>4.3307692307692305</v>
      </c>
      <c r="AQ25" s="76"/>
      <c r="AR25" s="77">
        <v>4.3</v>
      </c>
      <c r="AS25" s="77">
        <v>1.5</v>
      </c>
      <c r="AT25" s="77">
        <v>4</v>
      </c>
      <c r="AU25" s="77">
        <v>4.3</v>
      </c>
      <c r="AV25" s="77">
        <v>5</v>
      </c>
      <c r="AW25" s="77">
        <v>4</v>
      </c>
      <c r="AX25" s="77">
        <v>5</v>
      </c>
      <c r="AY25" s="4">
        <f t="shared" si="12"/>
        <v>11.299999999999999</v>
      </c>
      <c r="AZ25" s="78">
        <f t="shared" si="13"/>
        <v>4.3461538461538458</v>
      </c>
      <c r="BA25" s="76"/>
      <c r="BB25" s="77">
        <v>4.5</v>
      </c>
      <c r="BC25" s="3">
        <f t="shared" si="17"/>
        <v>4.7</v>
      </c>
      <c r="BD25" s="77">
        <v>3.8</v>
      </c>
      <c r="BE25" s="77">
        <v>5</v>
      </c>
      <c r="BF25" s="4">
        <f t="shared" si="18"/>
        <v>4.7</v>
      </c>
      <c r="BG25" s="77">
        <v>5</v>
      </c>
      <c r="BH25" s="77">
        <v>5</v>
      </c>
      <c r="BI25" s="4">
        <f t="shared" si="14"/>
        <v>12.98</v>
      </c>
      <c r="BJ25" s="78">
        <f t="shared" si="15"/>
        <v>4.9923076923076923</v>
      </c>
    </row>
    <row r="26" spans="1:63" ht="18" thickTop="1" thickBot="1">
      <c r="A26" s="136">
        <v>16</v>
      </c>
      <c r="B26" s="131" t="s">
        <v>138</v>
      </c>
      <c r="C26" s="73"/>
      <c r="D26" s="64">
        <f t="shared" ref="D26" si="28">V26</f>
        <v>4.6833333333333327</v>
      </c>
      <c r="E26" s="65">
        <f t="shared" ref="E26" si="29">AF26</f>
        <v>4.4666666666666668</v>
      </c>
      <c r="F26" s="66">
        <f t="shared" ref="F26" si="30">AP26</f>
        <v>4.0923076923076929</v>
      </c>
      <c r="G26" s="66">
        <f t="shared" ref="G26" si="31">AZ26</f>
        <v>4.0384615384615383</v>
      </c>
      <c r="H26" s="135">
        <f t="shared" ref="H26" si="32">BJ26</f>
        <v>4.9461538461538463</v>
      </c>
      <c r="I26" s="80">
        <f t="shared" ref="I26" si="33">(D26+E26+F26+G26+H26)*0.7/5</f>
        <v>3.1117692307692311</v>
      </c>
      <c r="J26" s="80">
        <v>24</v>
      </c>
      <c r="K26" s="164">
        <f t="shared" si="16"/>
        <v>3.9117692307692313</v>
      </c>
      <c r="L26" s="141"/>
      <c r="M26" s="159"/>
      <c r="N26" s="77">
        <v>3.8</v>
      </c>
      <c r="O26" s="76">
        <v>4</v>
      </c>
      <c r="P26" s="77">
        <v>3.9</v>
      </c>
      <c r="Q26" s="76">
        <v>4</v>
      </c>
      <c r="R26" s="76">
        <v>5</v>
      </c>
      <c r="S26" s="77">
        <v>5</v>
      </c>
      <c r="T26" s="77">
        <v>5</v>
      </c>
      <c r="U26" s="4">
        <f t="shared" si="6"/>
        <v>11.239999999999998</v>
      </c>
      <c r="V26" s="78">
        <f t="shared" ref="V26:V27" si="34">U26*5/12</f>
        <v>4.6833333333333327</v>
      </c>
      <c r="W26" s="76"/>
      <c r="X26" s="77">
        <v>3.8</v>
      </c>
      <c r="Y26" s="76">
        <v>4</v>
      </c>
      <c r="Z26" s="77">
        <v>4</v>
      </c>
      <c r="AA26" s="76">
        <v>4</v>
      </c>
      <c r="AB26" s="76">
        <v>5</v>
      </c>
      <c r="AC26" s="77">
        <v>4.4000000000000004</v>
      </c>
      <c r="AD26" s="77">
        <v>5</v>
      </c>
      <c r="AE26" s="4">
        <f t="shared" si="8"/>
        <v>10.72</v>
      </c>
      <c r="AF26" s="78">
        <f t="shared" ref="AF26:AF27" si="35">AE26*5/12</f>
        <v>4.4666666666666668</v>
      </c>
      <c r="AG26" s="76"/>
      <c r="AH26" s="77">
        <v>3.7</v>
      </c>
      <c r="AI26" s="76">
        <v>1.4</v>
      </c>
      <c r="AJ26" s="77">
        <v>3.4</v>
      </c>
      <c r="AK26" s="77">
        <v>4</v>
      </c>
      <c r="AL26" s="77">
        <v>4.5</v>
      </c>
      <c r="AM26" s="77">
        <v>5</v>
      </c>
      <c r="AN26" s="77">
        <v>5</v>
      </c>
      <c r="AO26" s="4">
        <f t="shared" si="10"/>
        <v>10.64</v>
      </c>
      <c r="AP26" s="77">
        <f t="shared" ref="AP26:AP27" si="36">AO26*5/13</f>
        <v>4.0923076923076929</v>
      </c>
      <c r="AQ26" s="76"/>
      <c r="AR26" s="77">
        <v>2.8</v>
      </c>
      <c r="AS26" s="77">
        <v>2</v>
      </c>
      <c r="AT26" s="77">
        <v>3.4</v>
      </c>
      <c r="AU26" s="77">
        <v>4.7</v>
      </c>
      <c r="AV26" s="77">
        <v>4.5</v>
      </c>
      <c r="AW26" s="77">
        <v>4.4000000000000004</v>
      </c>
      <c r="AX26" s="77">
        <v>5</v>
      </c>
      <c r="AY26" s="4">
        <f t="shared" si="12"/>
        <v>10.5</v>
      </c>
      <c r="AZ26" s="78">
        <f t="shared" ref="AZ26:AZ27" si="37">AY26*5/13</f>
        <v>4.0384615384615383</v>
      </c>
      <c r="BA26" s="76"/>
      <c r="BB26" s="77">
        <v>4.3</v>
      </c>
      <c r="BC26" s="3">
        <f t="shared" si="17"/>
        <v>4.7</v>
      </c>
      <c r="BD26" s="77">
        <v>3.8</v>
      </c>
      <c r="BE26" s="77">
        <v>5</v>
      </c>
      <c r="BF26" s="4">
        <f t="shared" si="18"/>
        <v>4.7</v>
      </c>
      <c r="BG26" s="77">
        <v>5</v>
      </c>
      <c r="BH26" s="77">
        <v>5</v>
      </c>
      <c r="BI26" s="4">
        <f t="shared" si="14"/>
        <v>12.86</v>
      </c>
      <c r="BJ26" s="78">
        <f t="shared" ref="BJ26:BJ27" si="38">BI26*5/13</f>
        <v>4.9461538461538463</v>
      </c>
    </row>
    <row r="27" spans="1:63" ht="17.25" customHeight="1" thickTop="1" thickBot="1">
      <c r="A27" s="136">
        <v>17</v>
      </c>
      <c r="B27" s="131" t="s">
        <v>127</v>
      </c>
      <c r="C27" s="79"/>
      <c r="D27" s="64">
        <f t="shared" ref="D27:D30" si="39">V27</f>
        <v>4.6833333333333327</v>
      </c>
      <c r="E27" s="65">
        <f t="shared" ref="E27:E30" si="40">AF27</f>
        <v>4.3666666666666671</v>
      </c>
      <c r="F27" s="66">
        <f t="shared" ref="F27:F30" si="41">AP27</f>
        <v>4.1769230769230763</v>
      </c>
      <c r="G27" s="66">
        <f t="shared" ref="G27:G30" si="42">AZ27</f>
        <v>4.3769230769230774</v>
      </c>
      <c r="H27" s="135">
        <f t="shared" ref="H27:H30" si="43">BJ27</f>
        <v>4.8692307692307688</v>
      </c>
      <c r="I27" s="80">
        <f t="shared" ref="I27:I30" si="44">(D27+E27+F27+G27+H27)*0.7/5</f>
        <v>3.1462307692307694</v>
      </c>
      <c r="J27" s="80">
        <v>30</v>
      </c>
      <c r="K27" s="164">
        <f t="shared" si="16"/>
        <v>4.1462307692307689</v>
      </c>
      <c r="L27" s="141"/>
      <c r="M27" s="160"/>
      <c r="N27" s="79">
        <v>3.8</v>
      </c>
      <c r="O27" s="79">
        <v>4</v>
      </c>
      <c r="P27" s="79">
        <v>3.9</v>
      </c>
      <c r="Q27" s="79">
        <v>4</v>
      </c>
      <c r="R27" s="79">
        <v>5</v>
      </c>
      <c r="S27" s="79">
        <v>5</v>
      </c>
      <c r="T27" s="79">
        <v>5</v>
      </c>
      <c r="U27" s="4">
        <f t="shared" si="6"/>
        <v>11.239999999999998</v>
      </c>
      <c r="V27" s="4">
        <f t="shared" si="34"/>
        <v>4.6833333333333327</v>
      </c>
      <c r="W27" s="79"/>
      <c r="X27" s="79">
        <v>3.8</v>
      </c>
      <c r="Y27" s="79">
        <v>4</v>
      </c>
      <c r="Z27" s="79">
        <v>4</v>
      </c>
      <c r="AA27" s="79">
        <v>4</v>
      </c>
      <c r="AB27" s="79">
        <v>5</v>
      </c>
      <c r="AC27" s="79">
        <v>4</v>
      </c>
      <c r="AD27" s="79">
        <v>5</v>
      </c>
      <c r="AE27" s="4">
        <f t="shared" si="8"/>
        <v>10.48</v>
      </c>
      <c r="AF27" s="4">
        <f t="shared" si="35"/>
        <v>4.3666666666666671</v>
      </c>
      <c r="AG27" s="79"/>
      <c r="AH27" s="79">
        <v>3.2</v>
      </c>
      <c r="AI27" s="79">
        <v>2.2000000000000002</v>
      </c>
      <c r="AJ27" s="79">
        <v>3.9</v>
      </c>
      <c r="AK27" s="79">
        <v>4</v>
      </c>
      <c r="AL27" s="79">
        <v>4.5</v>
      </c>
      <c r="AM27" s="79">
        <v>5</v>
      </c>
      <c r="AN27" s="79">
        <v>5</v>
      </c>
      <c r="AO27" s="4">
        <f t="shared" si="10"/>
        <v>10.86</v>
      </c>
      <c r="AP27" s="4">
        <f t="shared" si="36"/>
        <v>4.1769230769230763</v>
      </c>
      <c r="AQ27" s="79"/>
      <c r="AR27" s="79">
        <v>4</v>
      </c>
      <c r="AS27" s="79">
        <v>1.5</v>
      </c>
      <c r="AT27" s="79">
        <v>4</v>
      </c>
      <c r="AU27" s="79">
        <v>4.7</v>
      </c>
      <c r="AV27" s="79">
        <v>4.5</v>
      </c>
      <c r="AW27" s="79">
        <v>5</v>
      </c>
      <c r="AX27" s="79">
        <v>5</v>
      </c>
      <c r="AY27" s="4">
        <f t="shared" si="12"/>
        <v>11.38</v>
      </c>
      <c r="AZ27" s="4">
        <f t="shared" si="37"/>
        <v>4.3769230769230774</v>
      </c>
      <c r="BA27" s="79"/>
      <c r="BB27" s="79">
        <v>3.9</v>
      </c>
      <c r="BC27" s="3">
        <f t="shared" si="17"/>
        <v>4.7</v>
      </c>
      <c r="BD27" s="79">
        <v>4</v>
      </c>
      <c r="BE27" s="79">
        <v>5</v>
      </c>
      <c r="BF27" s="4">
        <f t="shared" si="18"/>
        <v>4.7</v>
      </c>
      <c r="BG27" s="79">
        <v>4.8</v>
      </c>
      <c r="BH27" s="79">
        <v>5</v>
      </c>
      <c r="BI27" s="4">
        <f t="shared" si="14"/>
        <v>12.66</v>
      </c>
      <c r="BJ27" s="4">
        <f t="shared" si="38"/>
        <v>4.8692307692307688</v>
      </c>
      <c r="BK27" s="137"/>
    </row>
    <row r="28" spans="1:63" ht="22.5" thickTop="1" thickBot="1">
      <c r="A28" s="136">
        <v>18</v>
      </c>
      <c r="B28" s="131" t="s">
        <v>115</v>
      </c>
      <c r="C28" s="79"/>
      <c r="D28" s="64">
        <f t="shared" si="39"/>
        <v>4.9000000000000012</v>
      </c>
      <c r="E28" s="65">
        <f t="shared" si="40"/>
        <v>4.9083333333333341</v>
      </c>
      <c r="F28" s="66">
        <f t="shared" si="41"/>
        <v>4.1923076923076925</v>
      </c>
      <c r="G28" s="66">
        <f t="shared" si="42"/>
        <v>4.0538461538461537</v>
      </c>
      <c r="H28" s="135">
        <f t="shared" si="43"/>
        <v>4.9461538461538463</v>
      </c>
      <c r="I28" s="80">
        <f t="shared" si="44"/>
        <v>3.2200897435897438</v>
      </c>
      <c r="J28" s="80">
        <v>14</v>
      </c>
      <c r="K28" s="164">
        <f t="shared" si="16"/>
        <v>3.6867564102564105</v>
      </c>
      <c r="L28" s="141"/>
      <c r="M28" s="161"/>
      <c r="N28" s="79">
        <v>4.3</v>
      </c>
      <c r="O28" s="79">
        <v>4.5</v>
      </c>
      <c r="P28" s="79">
        <v>4</v>
      </c>
      <c r="Q28" s="79">
        <v>4.5</v>
      </c>
      <c r="R28" s="79">
        <v>5</v>
      </c>
      <c r="S28" s="79">
        <v>4.4000000000000004</v>
      </c>
      <c r="T28" s="79">
        <v>5</v>
      </c>
      <c r="U28" s="4">
        <f t="shared" si="6"/>
        <v>11.760000000000002</v>
      </c>
      <c r="V28" s="4">
        <f t="shared" ref="V28:V30" si="45">U28*5/12</f>
        <v>4.9000000000000012</v>
      </c>
      <c r="W28" s="79"/>
      <c r="X28" s="79">
        <v>4.3</v>
      </c>
      <c r="Y28" s="79">
        <v>4.5</v>
      </c>
      <c r="Z28" s="79">
        <v>4</v>
      </c>
      <c r="AA28" s="79">
        <v>4.5</v>
      </c>
      <c r="AB28" s="79">
        <v>5</v>
      </c>
      <c r="AC28" s="79">
        <v>5</v>
      </c>
      <c r="AD28" s="79">
        <v>5</v>
      </c>
      <c r="AE28" s="4">
        <f t="shared" si="8"/>
        <v>11.780000000000001</v>
      </c>
      <c r="AF28" s="4">
        <f t="shared" ref="AF28:AF30" si="46">AE28*5/12</f>
        <v>4.9083333333333341</v>
      </c>
      <c r="AG28" s="79"/>
      <c r="AH28" s="79">
        <v>3.5</v>
      </c>
      <c r="AI28" s="79">
        <v>1.2</v>
      </c>
      <c r="AJ28" s="79">
        <v>4.3</v>
      </c>
      <c r="AK28" s="79">
        <v>4</v>
      </c>
      <c r="AL28" s="79">
        <v>5</v>
      </c>
      <c r="AM28" s="79">
        <v>5</v>
      </c>
      <c r="AN28" s="79">
        <v>5</v>
      </c>
      <c r="AO28" s="4">
        <f t="shared" si="10"/>
        <v>10.9</v>
      </c>
      <c r="AP28" s="4">
        <f t="shared" ref="AP28:AP30" si="47">AO28*5/13</f>
        <v>4.1923076923076925</v>
      </c>
      <c r="AQ28" s="79"/>
      <c r="AR28" s="79">
        <v>2.2999999999999998</v>
      </c>
      <c r="AS28" s="79">
        <v>2</v>
      </c>
      <c r="AT28" s="79">
        <v>4.2</v>
      </c>
      <c r="AU28" s="79">
        <v>4.5</v>
      </c>
      <c r="AV28" s="79">
        <v>5</v>
      </c>
      <c r="AW28" s="79">
        <v>4.4000000000000004</v>
      </c>
      <c r="AX28" s="79">
        <v>5</v>
      </c>
      <c r="AY28" s="4">
        <f t="shared" si="12"/>
        <v>10.54</v>
      </c>
      <c r="AZ28" s="4">
        <f t="shared" ref="AZ28" si="48">AY28*5/13</f>
        <v>4.0538461538461537</v>
      </c>
      <c r="BA28" s="79"/>
      <c r="BB28" s="79">
        <v>3.9</v>
      </c>
      <c r="BC28" s="3">
        <f t="shared" si="17"/>
        <v>4.8</v>
      </c>
      <c r="BD28" s="79">
        <v>4.2</v>
      </c>
      <c r="BE28" s="79">
        <v>5</v>
      </c>
      <c r="BF28" s="4">
        <f t="shared" si="18"/>
        <v>4.8</v>
      </c>
      <c r="BG28" s="79">
        <v>5</v>
      </c>
      <c r="BH28" s="79">
        <v>5</v>
      </c>
      <c r="BI28" s="4">
        <f t="shared" si="14"/>
        <v>12.86</v>
      </c>
      <c r="BJ28" s="4">
        <f t="shared" ref="BJ28:BJ30" si="49">BI28*5/13</f>
        <v>4.9461538461538463</v>
      </c>
    </row>
    <row r="29" spans="1:63" ht="22.5" thickTop="1" thickBot="1">
      <c r="A29" s="136">
        <v>19</v>
      </c>
      <c r="B29" s="131" t="s">
        <v>135</v>
      </c>
      <c r="C29" s="79"/>
      <c r="D29" s="64">
        <f t="shared" si="39"/>
        <v>4.3833333333333329</v>
      </c>
      <c r="E29" s="65">
        <f t="shared" si="40"/>
        <v>1.7416666666666665</v>
      </c>
      <c r="F29" s="66">
        <f t="shared" si="41"/>
        <v>3.4846153846153842</v>
      </c>
      <c r="G29" s="66">
        <f t="shared" si="42"/>
        <v>2.6538461538461537</v>
      </c>
      <c r="H29" s="135">
        <f t="shared" si="43"/>
        <v>4.8769230769230765</v>
      </c>
      <c r="I29" s="80">
        <f t="shared" si="44"/>
        <v>2.3996538461538455</v>
      </c>
      <c r="J29" s="80">
        <v>21</v>
      </c>
      <c r="K29" s="164">
        <v>3.7</v>
      </c>
      <c r="L29" s="141"/>
      <c r="M29" s="161"/>
      <c r="N29" s="79">
        <v>4.3</v>
      </c>
      <c r="O29" s="79">
        <v>4</v>
      </c>
      <c r="P29" s="79">
        <v>4</v>
      </c>
      <c r="Q29" s="79">
        <v>4</v>
      </c>
      <c r="R29" s="79"/>
      <c r="S29" s="79">
        <v>4.7</v>
      </c>
      <c r="T29" s="79">
        <v>5</v>
      </c>
      <c r="U29" s="4">
        <f t="shared" si="6"/>
        <v>10.52</v>
      </c>
      <c r="V29" s="4">
        <f t="shared" si="45"/>
        <v>4.3833333333333329</v>
      </c>
      <c r="W29" s="79"/>
      <c r="X29" s="79">
        <v>4.3</v>
      </c>
      <c r="Y29" s="79"/>
      <c r="Z29" s="79">
        <v>4</v>
      </c>
      <c r="AA29" s="79"/>
      <c r="AB29" s="79"/>
      <c r="AC29" s="79"/>
      <c r="AD29" s="79">
        <v>5</v>
      </c>
      <c r="AE29" s="4">
        <f t="shared" si="8"/>
        <v>4.18</v>
      </c>
      <c r="AF29" s="4">
        <f t="shared" si="46"/>
        <v>1.7416666666666665</v>
      </c>
      <c r="AG29" s="79"/>
      <c r="AH29" s="79">
        <v>3.5</v>
      </c>
      <c r="AI29" s="79">
        <v>1.4</v>
      </c>
      <c r="AJ29" s="79">
        <v>4</v>
      </c>
      <c r="AK29" s="79">
        <v>4.5</v>
      </c>
      <c r="AL29" s="79"/>
      <c r="AM29" s="79"/>
      <c r="AN29" s="79">
        <v>5</v>
      </c>
      <c r="AO29" s="4">
        <f t="shared" si="10"/>
        <v>9.0599999999999987</v>
      </c>
      <c r="AP29" s="4">
        <f t="shared" si="47"/>
        <v>3.4846153846153842</v>
      </c>
      <c r="AQ29" s="79"/>
      <c r="AR29" s="79">
        <v>3.5</v>
      </c>
      <c r="AS29" s="79"/>
      <c r="AT29" s="79"/>
      <c r="AU29" s="79">
        <v>4.5</v>
      </c>
      <c r="AV29" s="79"/>
      <c r="AW29" s="79"/>
      <c r="AX29" s="79">
        <v>5</v>
      </c>
      <c r="AY29" s="4">
        <f t="shared" si="12"/>
        <v>6.9</v>
      </c>
      <c r="AZ29" s="4">
        <f t="shared" ref="AZ29:AZ30" si="50">AY29*5/13</f>
        <v>2.6538461538461537</v>
      </c>
      <c r="BA29" s="79"/>
      <c r="BB29" s="79">
        <v>3.8</v>
      </c>
      <c r="BC29" s="3">
        <f t="shared" si="17"/>
        <v>4.75</v>
      </c>
      <c r="BD29" s="79">
        <v>4</v>
      </c>
      <c r="BE29" s="79">
        <v>5</v>
      </c>
      <c r="BF29" s="4">
        <f t="shared" si="18"/>
        <v>4.75</v>
      </c>
      <c r="BG29" s="79">
        <v>5</v>
      </c>
      <c r="BH29" s="79">
        <v>5</v>
      </c>
      <c r="BI29" s="4">
        <f t="shared" si="14"/>
        <v>12.68</v>
      </c>
      <c r="BJ29" s="4">
        <f t="shared" si="49"/>
        <v>4.8769230769230765</v>
      </c>
    </row>
    <row r="30" spans="1:63" s="182" customFormat="1" ht="22.5" thickTop="1" thickBot="1">
      <c r="A30" s="166">
        <v>20</v>
      </c>
      <c r="B30" s="183" t="s">
        <v>128</v>
      </c>
      <c r="C30" s="184"/>
      <c r="D30" s="169">
        <f t="shared" si="39"/>
        <v>4.6833333333333327</v>
      </c>
      <c r="E30" s="170">
        <f t="shared" si="40"/>
        <v>4.6166666666666663</v>
      </c>
      <c r="F30" s="171">
        <f t="shared" si="41"/>
        <v>4.4153846153846157</v>
      </c>
      <c r="G30" s="171">
        <f t="shared" si="42"/>
        <v>4.6461538461538456</v>
      </c>
      <c r="H30" s="185">
        <f t="shared" si="43"/>
        <v>5.0615384615384613</v>
      </c>
      <c r="I30" s="186">
        <f t="shared" si="44"/>
        <v>3.2792307692307689</v>
      </c>
      <c r="J30" s="186">
        <v>30</v>
      </c>
      <c r="K30" s="176">
        <f t="shared" si="16"/>
        <v>4.2792307692307689</v>
      </c>
      <c r="L30" s="177"/>
      <c r="M30" s="187"/>
      <c r="N30" s="184">
        <v>3.8</v>
      </c>
      <c r="O30" s="184">
        <v>4</v>
      </c>
      <c r="P30" s="184">
        <v>3.9</v>
      </c>
      <c r="Q30" s="184">
        <v>4</v>
      </c>
      <c r="R30" s="184">
        <v>5</v>
      </c>
      <c r="S30" s="184">
        <v>5</v>
      </c>
      <c r="T30" s="184">
        <v>5</v>
      </c>
      <c r="U30" s="179">
        <f t="shared" si="6"/>
        <v>11.239999999999998</v>
      </c>
      <c r="V30" s="179">
        <f t="shared" si="45"/>
        <v>4.6833333333333327</v>
      </c>
      <c r="W30" s="184"/>
      <c r="X30" s="184">
        <v>3.8</v>
      </c>
      <c r="Y30" s="184">
        <v>4</v>
      </c>
      <c r="Z30" s="184">
        <v>4</v>
      </c>
      <c r="AA30" s="184">
        <v>4</v>
      </c>
      <c r="AB30" s="184">
        <v>5</v>
      </c>
      <c r="AC30" s="184">
        <v>5</v>
      </c>
      <c r="AD30" s="184">
        <v>5</v>
      </c>
      <c r="AE30" s="179">
        <f t="shared" si="8"/>
        <v>11.08</v>
      </c>
      <c r="AF30" s="179">
        <f t="shared" si="46"/>
        <v>4.6166666666666663</v>
      </c>
      <c r="AG30" s="184"/>
      <c r="AH30" s="184">
        <v>4.5</v>
      </c>
      <c r="AI30" s="184">
        <v>2</v>
      </c>
      <c r="AJ30" s="184">
        <v>3.7</v>
      </c>
      <c r="AK30" s="184">
        <v>4</v>
      </c>
      <c r="AL30" s="184">
        <v>4.5</v>
      </c>
      <c r="AM30" s="184">
        <v>5</v>
      </c>
      <c r="AN30" s="184">
        <v>5</v>
      </c>
      <c r="AO30" s="179">
        <f t="shared" si="10"/>
        <v>11.48</v>
      </c>
      <c r="AP30" s="179">
        <f t="shared" si="47"/>
        <v>4.4153846153846157</v>
      </c>
      <c r="AQ30" s="184"/>
      <c r="AR30" s="184">
        <v>4.5</v>
      </c>
      <c r="AS30" s="184">
        <v>2.5</v>
      </c>
      <c r="AT30" s="184">
        <v>4</v>
      </c>
      <c r="AU30" s="184">
        <v>4.7</v>
      </c>
      <c r="AV30" s="184">
        <v>4.5</v>
      </c>
      <c r="AW30" s="184">
        <v>5</v>
      </c>
      <c r="AX30" s="184">
        <v>5</v>
      </c>
      <c r="AY30" s="179">
        <f t="shared" si="12"/>
        <v>12.08</v>
      </c>
      <c r="AZ30" s="179">
        <f t="shared" si="50"/>
        <v>4.6461538461538456</v>
      </c>
      <c r="BA30" s="184"/>
      <c r="BB30" s="184">
        <v>4.4000000000000004</v>
      </c>
      <c r="BC30" s="180">
        <f t="shared" si="17"/>
        <v>4.8</v>
      </c>
      <c r="BD30" s="184">
        <v>4.2</v>
      </c>
      <c r="BE30" s="184">
        <v>5</v>
      </c>
      <c r="BF30" s="179">
        <f t="shared" si="18"/>
        <v>4.8</v>
      </c>
      <c r="BG30" s="184">
        <v>5</v>
      </c>
      <c r="BH30" s="184">
        <v>5</v>
      </c>
      <c r="BI30" s="179">
        <f t="shared" si="14"/>
        <v>13.16</v>
      </c>
      <c r="BJ30" s="179">
        <f t="shared" si="49"/>
        <v>5.0615384615384613</v>
      </c>
    </row>
    <row r="31" spans="1:63" ht="21.75" thickTop="1"/>
  </sheetData>
  <sortState ref="B14:B57">
    <sortCondition ref="B13"/>
  </sortState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DZ57"/>
  <sheetViews>
    <sheetView zoomScale="70" zoomScaleNormal="70" workbookViewId="0">
      <selection sqref="A1:XFD1048576"/>
    </sheetView>
  </sheetViews>
  <sheetFormatPr baseColWidth="10" defaultRowHeight="15"/>
  <cols>
    <col min="1" max="1" width="20.140625" style="119" customWidth="1"/>
    <col min="2" max="2" width="43.28515625" style="94" customWidth="1"/>
    <col min="3" max="3" width="4.140625" style="119" customWidth="1"/>
    <col min="4" max="56" width="6.85546875" style="119" customWidth="1"/>
    <col min="57" max="57" width="4.140625" style="119" customWidth="1"/>
    <col min="58" max="16384" width="11.42578125" style="119"/>
  </cols>
  <sheetData>
    <row r="4" spans="1:130" ht="27">
      <c r="A4" s="6"/>
      <c r="B4" s="83"/>
      <c r="C4" s="8"/>
      <c r="D4" s="9" t="s">
        <v>3</v>
      </c>
      <c r="E4" s="8"/>
      <c r="F4" s="8"/>
      <c r="G4" s="8"/>
      <c r="H4" s="8"/>
      <c r="I4" s="8"/>
      <c r="J4" s="8"/>
      <c r="K4" s="8"/>
      <c r="L4" s="10"/>
      <c r="M4" s="8"/>
      <c r="N4" s="8"/>
      <c r="O4" s="8"/>
      <c r="P4" s="8"/>
      <c r="Q4" s="8"/>
      <c r="R4" s="8"/>
      <c r="S4" s="8"/>
      <c r="T4" s="8"/>
      <c r="U4" s="8"/>
      <c r="V4" s="10"/>
      <c r="W4" s="8"/>
      <c r="X4" s="8"/>
      <c r="Y4" s="8"/>
      <c r="Z4" s="8"/>
      <c r="AA4" s="8"/>
      <c r="AB4" s="8"/>
      <c r="AC4" s="8"/>
      <c r="AD4" s="8"/>
      <c r="AE4" s="8"/>
      <c r="AF4" s="10"/>
      <c r="AG4" s="8"/>
      <c r="AH4" s="8"/>
      <c r="AI4" s="8"/>
      <c r="AJ4" s="8"/>
      <c r="AK4" s="8"/>
      <c r="AL4" s="8"/>
      <c r="AM4" s="8"/>
      <c r="AN4" s="8"/>
      <c r="AO4" s="8"/>
      <c r="AP4" s="10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6"/>
      <c r="BE4" s="6"/>
      <c r="BF4" s="6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</row>
    <row r="5" spans="1:130" ht="20.25">
      <c r="A5" s="6"/>
      <c r="B5" s="83"/>
      <c r="C5" s="8"/>
      <c r="D5" s="8"/>
      <c r="E5" s="8"/>
      <c r="F5" s="8"/>
      <c r="G5" s="8"/>
      <c r="H5" s="8"/>
      <c r="I5" s="8"/>
      <c r="J5" s="8"/>
      <c r="K5" s="8"/>
      <c r="L5" s="10"/>
      <c r="M5" s="8"/>
      <c r="N5" s="8"/>
      <c r="O5" s="8"/>
      <c r="P5" s="8"/>
      <c r="Q5" s="8"/>
      <c r="R5" s="8"/>
      <c r="S5" s="8"/>
      <c r="T5" s="8"/>
      <c r="U5" s="8"/>
      <c r="V5" s="10"/>
      <c r="W5" s="8"/>
      <c r="X5" s="8" t="s">
        <v>4</v>
      </c>
      <c r="Y5" s="12"/>
      <c r="Z5" s="12"/>
      <c r="AA5" s="8"/>
      <c r="AB5" s="8"/>
      <c r="AC5" s="8"/>
      <c r="AD5" s="8"/>
      <c r="AE5" s="8"/>
      <c r="AF5" s="10"/>
      <c r="AG5" s="8"/>
      <c r="AH5" s="8"/>
      <c r="AI5" s="8"/>
      <c r="AJ5" s="8"/>
      <c r="AK5" s="8"/>
      <c r="AL5" s="8"/>
      <c r="AM5" s="8"/>
      <c r="AN5" s="8"/>
      <c r="AO5" s="8"/>
      <c r="AP5" s="13" t="s">
        <v>41</v>
      </c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6"/>
      <c r="BE5" s="6"/>
      <c r="BF5" s="6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</row>
    <row r="6" spans="1:130" ht="23.25">
      <c r="A6" s="6"/>
      <c r="B6" s="83"/>
      <c r="C6" s="14"/>
      <c r="D6" s="14"/>
      <c r="E6" s="8"/>
      <c r="F6" s="8"/>
      <c r="G6" s="8"/>
      <c r="H6" s="8"/>
      <c r="I6" s="8"/>
      <c r="J6" s="8"/>
      <c r="K6" s="8"/>
      <c r="L6" s="10"/>
      <c r="M6" s="8"/>
      <c r="N6" s="8"/>
      <c r="O6" s="8"/>
      <c r="P6" s="15"/>
      <c r="Q6" s="15"/>
      <c r="R6" s="15"/>
      <c r="S6" s="15"/>
      <c r="T6" s="8"/>
      <c r="U6" s="8"/>
      <c r="V6" s="10"/>
      <c r="W6" s="8"/>
      <c r="X6" s="8"/>
      <c r="Y6" s="8"/>
      <c r="Z6" s="8"/>
      <c r="AA6" s="8"/>
      <c r="AB6" s="8"/>
      <c r="AC6" s="8"/>
      <c r="AD6" s="8"/>
      <c r="AE6" s="8"/>
      <c r="AF6" s="10"/>
      <c r="AG6" s="8"/>
      <c r="AH6" s="8"/>
      <c r="AI6" s="8"/>
      <c r="AJ6" s="8"/>
      <c r="AK6" s="8"/>
      <c r="AL6" s="8"/>
      <c r="AM6" s="8"/>
      <c r="AN6" s="8"/>
      <c r="AO6" s="8"/>
      <c r="AP6" s="10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6"/>
      <c r="BE6" s="6"/>
      <c r="BF6" s="6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</row>
    <row r="7" spans="1:130" ht="27" thickBot="1">
      <c r="A7" s="6"/>
      <c r="B7" s="83"/>
      <c r="C7" s="8"/>
      <c r="D7" s="8"/>
      <c r="E7" s="16"/>
      <c r="F7" s="16"/>
      <c r="G7" s="16"/>
      <c r="H7" s="16"/>
      <c r="I7" s="16"/>
      <c r="J7" s="16"/>
      <c r="K7" s="16"/>
      <c r="L7" s="84"/>
      <c r="M7" s="17"/>
      <c r="N7" s="18"/>
      <c r="O7" s="8"/>
      <c r="P7" s="8"/>
      <c r="Q7" s="8"/>
      <c r="R7" s="8"/>
      <c r="S7" s="8"/>
      <c r="T7" s="8"/>
      <c r="U7" s="8"/>
      <c r="V7" s="10"/>
      <c r="W7" s="8"/>
      <c r="X7" s="8" t="s">
        <v>5</v>
      </c>
      <c r="Y7" s="19"/>
      <c r="Z7" s="19"/>
      <c r="AA7" s="8"/>
      <c r="AB7" s="8"/>
      <c r="AC7" s="8"/>
      <c r="AD7" s="8"/>
      <c r="AE7" s="8"/>
      <c r="AF7" s="10"/>
      <c r="AG7" s="8"/>
      <c r="AH7" s="8"/>
      <c r="AI7" s="8"/>
      <c r="AJ7" s="8"/>
      <c r="AK7" s="8"/>
      <c r="AL7" s="8"/>
      <c r="AM7" s="8"/>
      <c r="AN7" s="20" t="s">
        <v>6</v>
      </c>
      <c r="AO7" s="8"/>
      <c r="AP7" s="10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16"/>
      <c r="BD7" s="6"/>
      <c r="BE7" s="6"/>
      <c r="BF7" s="6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</row>
    <row r="8" spans="1:130" ht="21.75" thickTop="1" thickBot="1">
      <c r="A8" s="6"/>
      <c r="B8" s="85"/>
      <c r="C8" s="8"/>
      <c r="D8" s="16"/>
      <c r="E8" s="16"/>
      <c r="F8" s="16"/>
      <c r="G8" s="16"/>
      <c r="H8" s="16"/>
      <c r="I8" s="16"/>
      <c r="J8" s="8"/>
      <c r="K8" s="22"/>
      <c r="L8" s="23"/>
      <c r="M8" s="24"/>
      <c r="N8" s="25"/>
      <c r="O8" s="25"/>
      <c r="P8" s="25"/>
      <c r="Q8" s="25"/>
      <c r="R8" s="25"/>
      <c r="S8" s="25"/>
      <c r="T8" s="25"/>
      <c r="U8" s="26"/>
      <c r="V8" s="25"/>
      <c r="W8" s="25" t="s">
        <v>7</v>
      </c>
      <c r="X8" s="27"/>
      <c r="Y8" s="25"/>
      <c r="Z8" s="25"/>
      <c r="AA8" s="25"/>
      <c r="AB8" s="25"/>
      <c r="AC8" s="25"/>
      <c r="AD8" s="25"/>
      <c r="AE8" s="26"/>
      <c r="AF8" s="25"/>
      <c r="AG8" s="25"/>
      <c r="AH8" s="25"/>
      <c r="AI8" s="25"/>
      <c r="AJ8" s="25"/>
      <c r="AK8" s="25"/>
      <c r="AL8" s="25"/>
      <c r="AM8" s="25"/>
      <c r="AN8" s="25"/>
      <c r="AO8" s="26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16"/>
      <c r="BB8" s="16"/>
      <c r="BC8" s="6"/>
      <c r="BD8" s="6"/>
      <c r="BE8" s="6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</row>
    <row r="9" spans="1:130" ht="19.5" thickTop="1" thickBot="1">
      <c r="A9" s="6"/>
      <c r="B9" s="86"/>
      <c r="C9" s="25"/>
      <c r="D9" s="29" t="s">
        <v>8</v>
      </c>
      <c r="E9" s="8"/>
      <c r="F9" s="8"/>
      <c r="G9" s="8"/>
      <c r="H9" s="8"/>
      <c r="I9" s="30" t="s">
        <v>2</v>
      </c>
      <c r="J9" s="31">
        <v>0.4</v>
      </c>
      <c r="K9" s="32">
        <v>1</v>
      </c>
      <c r="L9" s="87" t="s">
        <v>9</v>
      </c>
      <c r="M9" s="33"/>
      <c r="N9" s="23"/>
      <c r="O9" s="23"/>
      <c r="P9" s="8" t="s">
        <v>39</v>
      </c>
      <c r="Q9" s="8"/>
      <c r="R9" s="8"/>
      <c r="S9" s="8"/>
      <c r="T9" s="8"/>
      <c r="U9" s="34" t="s">
        <v>10</v>
      </c>
      <c r="V9" s="23"/>
      <c r="W9" s="23"/>
      <c r="X9" s="23" t="s">
        <v>11</v>
      </c>
      <c r="Y9" s="23"/>
      <c r="Z9" s="23"/>
      <c r="AA9" s="23"/>
      <c r="AB9" s="23"/>
      <c r="AC9" s="23"/>
      <c r="AD9" s="24" t="s">
        <v>12</v>
      </c>
      <c r="AE9" s="35"/>
      <c r="AF9" s="23"/>
      <c r="AG9" s="23"/>
      <c r="AH9" s="23"/>
      <c r="AI9" s="23"/>
      <c r="AJ9" s="23" t="s">
        <v>13</v>
      </c>
      <c r="AK9" s="25"/>
      <c r="AL9" s="23"/>
      <c r="AM9" s="24" t="s">
        <v>14</v>
      </c>
      <c r="AN9" s="23"/>
      <c r="AO9" s="35"/>
      <c r="AP9" s="23" t="s">
        <v>11</v>
      </c>
      <c r="AQ9" s="23"/>
      <c r="AR9" s="23"/>
      <c r="AS9" s="23"/>
      <c r="AT9" s="36"/>
      <c r="AU9" s="37"/>
      <c r="AV9" s="8"/>
      <c r="AW9" s="23"/>
      <c r="AX9" s="8"/>
      <c r="AY9" s="8"/>
      <c r="AZ9" s="8"/>
      <c r="BA9" s="8"/>
      <c r="BB9" s="8"/>
      <c r="BC9" s="6"/>
      <c r="BD9" s="6"/>
      <c r="BE9" s="6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</row>
    <row r="10" spans="1:130" ht="21.75" thickTop="1" thickBot="1">
      <c r="A10" s="38"/>
      <c r="B10" s="88" t="s">
        <v>37</v>
      </c>
      <c r="C10" s="40"/>
      <c r="D10" s="27"/>
      <c r="E10" s="27" t="s">
        <v>15</v>
      </c>
      <c r="F10" s="27"/>
      <c r="G10" s="27"/>
      <c r="H10" s="40"/>
      <c r="I10" s="27"/>
      <c r="J10" s="41"/>
      <c r="K10" s="42"/>
      <c r="L10" s="12"/>
      <c r="M10" s="12"/>
      <c r="N10" s="27"/>
      <c r="O10" s="27" t="s">
        <v>16</v>
      </c>
      <c r="P10" s="27"/>
      <c r="Q10" s="27"/>
      <c r="R10" s="27"/>
      <c r="S10" s="27"/>
      <c r="T10" s="40"/>
      <c r="U10" s="10"/>
      <c r="V10" s="12"/>
      <c r="W10" s="27"/>
      <c r="X10" s="27" t="s">
        <v>17</v>
      </c>
      <c r="Y10" s="27"/>
      <c r="Z10" s="27"/>
      <c r="AA10" s="27"/>
      <c r="AB10" s="27"/>
      <c r="AC10" s="40"/>
      <c r="AD10" s="12"/>
      <c r="AE10" s="26"/>
      <c r="AF10" s="27"/>
      <c r="AG10" s="27" t="s">
        <v>18</v>
      </c>
      <c r="AH10" s="27"/>
      <c r="AI10" s="27"/>
      <c r="AJ10" s="27"/>
      <c r="AK10" s="27"/>
      <c r="AL10" s="40"/>
      <c r="AM10" s="12"/>
      <c r="AN10" s="27"/>
      <c r="AO10" s="26"/>
      <c r="AP10" s="27" t="s">
        <v>19</v>
      </c>
      <c r="AQ10" s="27"/>
      <c r="AR10" s="27"/>
      <c r="AS10" s="27"/>
      <c r="AT10" s="40"/>
      <c r="AU10" s="12"/>
      <c r="AV10" s="27"/>
      <c r="AW10" s="27"/>
      <c r="AX10" s="27"/>
      <c r="AY10" s="27" t="s">
        <v>20</v>
      </c>
      <c r="AZ10" s="27"/>
      <c r="BA10" s="27"/>
      <c r="BB10" s="27"/>
      <c r="BC10" s="40"/>
      <c r="BD10" s="40"/>
      <c r="BE10" s="12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44"/>
      <c r="DR10" s="44"/>
      <c r="DS10" s="44"/>
      <c r="DT10" s="44"/>
      <c r="DU10" s="44"/>
      <c r="DV10" s="44"/>
      <c r="DW10" s="44"/>
      <c r="DX10" s="44"/>
      <c r="DY10" s="44"/>
      <c r="DZ10" s="44"/>
    </row>
    <row r="11" spans="1:130" ht="16.5" thickTop="1" thickBot="1">
      <c r="A11" s="45"/>
      <c r="B11" s="89" t="s">
        <v>21</v>
      </c>
      <c r="C11" s="47" t="s">
        <v>22</v>
      </c>
      <c r="D11" s="48">
        <v>1</v>
      </c>
      <c r="E11" s="49">
        <v>2</v>
      </c>
      <c r="F11" s="49">
        <v>3</v>
      </c>
      <c r="G11" s="49">
        <v>4</v>
      </c>
      <c r="H11" s="50">
        <v>5</v>
      </c>
      <c r="I11" s="51">
        <v>0.6</v>
      </c>
      <c r="J11" s="52" t="s">
        <v>23</v>
      </c>
      <c r="K11" s="53" t="s">
        <v>1</v>
      </c>
      <c r="L11" s="54" t="s">
        <v>47</v>
      </c>
      <c r="M11" s="54" t="s">
        <v>25</v>
      </c>
      <c r="N11" s="49" t="s">
        <v>26</v>
      </c>
      <c r="O11" s="49" t="s">
        <v>27</v>
      </c>
      <c r="P11" s="49" t="s">
        <v>28</v>
      </c>
      <c r="Q11" s="49" t="s">
        <v>29</v>
      </c>
      <c r="R11" s="49" t="s">
        <v>30</v>
      </c>
      <c r="S11" s="55" t="s">
        <v>31</v>
      </c>
      <c r="T11" s="56" t="s">
        <v>1</v>
      </c>
      <c r="U11" s="57" t="s">
        <v>24</v>
      </c>
      <c r="V11" s="54" t="s">
        <v>25</v>
      </c>
      <c r="W11" s="54" t="s">
        <v>26</v>
      </c>
      <c r="X11" s="48" t="s">
        <v>27</v>
      </c>
      <c r="Y11" s="49" t="s">
        <v>28</v>
      </c>
      <c r="Z11" s="49" t="s">
        <v>29</v>
      </c>
      <c r="AA11" s="49" t="s">
        <v>30</v>
      </c>
      <c r="AB11" s="50" t="s">
        <v>31</v>
      </c>
      <c r="AC11" s="51" t="s">
        <v>1</v>
      </c>
      <c r="AD11" s="52" t="s">
        <v>24</v>
      </c>
      <c r="AE11" s="53" t="s">
        <v>25</v>
      </c>
      <c r="AF11" s="54" t="s">
        <v>26</v>
      </c>
      <c r="AG11" s="58" t="s">
        <v>27</v>
      </c>
      <c r="AH11" s="48" t="s">
        <v>28</v>
      </c>
      <c r="AI11" s="48" t="s">
        <v>29</v>
      </c>
      <c r="AJ11" s="49" t="s">
        <v>30</v>
      </c>
      <c r="AK11" s="49" t="s">
        <v>31</v>
      </c>
      <c r="AL11" s="50" t="s">
        <v>1</v>
      </c>
      <c r="AM11" s="51" t="s">
        <v>24</v>
      </c>
      <c r="AN11" s="52" t="s">
        <v>25</v>
      </c>
      <c r="AO11" s="53" t="s">
        <v>26</v>
      </c>
      <c r="AP11" s="49" t="s">
        <v>27</v>
      </c>
      <c r="AQ11" s="49" t="s">
        <v>32</v>
      </c>
      <c r="AR11" s="49" t="s">
        <v>29</v>
      </c>
      <c r="AS11" s="49" t="s">
        <v>30</v>
      </c>
      <c r="AT11" s="59" t="s">
        <v>31</v>
      </c>
      <c r="AU11" s="56" t="s">
        <v>33</v>
      </c>
      <c r="AV11" s="49" t="s">
        <v>24</v>
      </c>
      <c r="AW11" s="49" t="s">
        <v>25</v>
      </c>
      <c r="AX11" s="49" t="s">
        <v>26</v>
      </c>
      <c r="AY11" s="49" t="s">
        <v>27</v>
      </c>
      <c r="AZ11" s="49" t="s">
        <v>28</v>
      </c>
      <c r="BA11" s="49" t="s">
        <v>29</v>
      </c>
      <c r="BB11" s="55" t="s">
        <v>30</v>
      </c>
      <c r="BC11" s="60" t="s">
        <v>34</v>
      </c>
      <c r="BD11" s="60" t="s">
        <v>33</v>
      </c>
      <c r="BE11" s="45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62"/>
      <c r="DR11" s="62"/>
      <c r="DS11" s="62"/>
      <c r="DT11" s="62"/>
      <c r="DU11" s="62"/>
      <c r="DV11" s="62"/>
      <c r="DW11" s="62"/>
      <c r="DX11" s="62"/>
      <c r="DY11" s="62"/>
      <c r="DZ11" s="62"/>
    </row>
    <row r="12" spans="1:130" ht="18" thickTop="1" thickBot="1">
      <c r="A12" s="8" t="s">
        <v>36</v>
      </c>
      <c r="B12" s="90" t="s">
        <v>35</v>
      </c>
      <c r="C12" s="1"/>
      <c r="D12" s="64">
        <f>T12</f>
        <v>5</v>
      </c>
      <c r="E12" s="65">
        <f>AC12</f>
        <v>5</v>
      </c>
      <c r="F12" s="66">
        <f>AL12</f>
        <v>5</v>
      </c>
      <c r="G12" s="67">
        <f>AU12</f>
        <v>5</v>
      </c>
      <c r="H12" s="68">
        <f>BD12</f>
        <v>5.416666666666667</v>
      </c>
      <c r="I12" s="69">
        <f>(D12+E12+F12+G12+H12)*0.7/5</f>
        <v>3.5583333333333336</v>
      </c>
      <c r="J12" s="2">
        <v>40</v>
      </c>
      <c r="K12" s="70">
        <f>I12+J12*0.4*5/36</f>
        <v>5.7805555555555559</v>
      </c>
      <c r="L12" s="3">
        <v>1</v>
      </c>
      <c r="M12" s="4">
        <v>5</v>
      </c>
      <c r="N12" s="3">
        <v>5</v>
      </c>
      <c r="O12" s="4">
        <v>5</v>
      </c>
      <c r="P12" s="4">
        <v>5</v>
      </c>
      <c r="Q12" s="4">
        <v>5</v>
      </c>
      <c r="R12" s="4">
        <v>5</v>
      </c>
      <c r="S12" s="4">
        <f>M12*0.6+N12*0.4+O12*0.4+P12*0.2+Q12/5+R12*0.6</f>
        <v>12</v>
      </c>
      <c r="T12" s="71">
        <f>S12*5/12</f>
        <v>5</v>
      </c>
      <c r="U12" s="3">
        <v>1</v>
      </c>
      <c r="V12" s="4">
        <v>5</v>
      </c>
      <c r="W12" s="3">
        <v>5</v>
      </c>
      <c r="X12" s="4">
        <v>5</v>
      </c>
      <c r="Y12" s="4">
        <v>5</v>
      </c>
      <c r="Z12" s="4">
        <v>5</v>
      </c>
      <c r="AA12" s="4">
        <v>5</v>
      </c>
      <c r="AB12" s="4">
        <f>V12*0.6+W12*0.4+X12*0.4+Y12*0.4+Z12/5*AA12*0.6</f>
        <v>12</v>
      </c>
      <c r="AC12" s="71">
        <f>AB12*5/12</f>
        <v>5</v>
      </c>
      <c r="AD12" s="3">
        <v>1</v>
      </c>
      <c r="AE12" s="4">
        <v>5</v>
      </c>
      <c r="AF12" s="3">
        <v>5</v>
      </c>
      <c r="AG12" s="4">
        <v>5</v>
      </c>
      <c r="AH12" s="4">
        <v>5</v>
      </c>
      <c r="AI12" s="4">
        <v>5</v>
      </c>
      <c r="AJ12" s="4">
        <v>5</v>
      </c>
      <c r="AK12" s="4">
        <f>AE12*0.6+AF12*0.4+AG12*0.4+AH12*0.4+AI12/5+AJ12*0.6</f>
        <v>13</v>
      </c>
      <c r="AL12" s="71">
        <f>AK12*5/13</f>
        <v>5</v>
      </c>
      <c r="AM12" s="3">
        <v>1</v>
      </c>
      <c r="AN12" s="4">
        <v>5</v>
      </c>
      <c r="AO12" s="3">
        <v>5</v>
      </c>
      <c r="AP12" s="4">
        <v>5</v>
      </c>
      <c r="AQ12" s="4">
        <v>5</v>
      </c>
      <c r="AR12" s="4">
        <v>5</v>
      </c>
      <c r="AS12" s="4">
        <v>5</v>
      </c>
      <c r="AT12" s="4">
        <f>AN12*0.6+AO12*0.4+AP12*0.4+AQ12*0.4+AR12/5+AS12*0.6</f>
        <v>13</v>
      </c>
      <c r="AU12" s="71">
        <f>AT12*5/13</f>
        <v>5</v>
      </c>
      <c r="AV12" s="3">
        <v>1</v>
      </c>
      <c r="AW12" s="4">
        <v>5</v>
      </c>
      <c r="AX12" s="4">
        <v>5</v>
      </c>
      <c r="AY12" s="4">
        <v>5</v>
      </c>
      <c r="AZ12" s="4">
        <v>5</v>
      </c>
      <c r="BA12" s="4">
        <v>5</v>
      </c>
      <c r="BB12" s="4">
        <v>5</v>
      </c>
      <c r="BC12" s="4">
        <f>AW12*0.6+AX12*0.4+AY12*0.4+AZ12*0.4+BA12/5+BB12*0.6</f>
        <v>13</v>
      </c>
      <c r="BD12" s="71">
        <f>BC12*5/12</f>
        <v>5.416666666666667</v>
      </c>
      <c r="BE12" s="6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</row>
    <row r="13" spans="1:130" ht="18" thickTop="1" thickBot="1">
      <c r="A13" s="118">
        <v>84504322011</v>
      </c>
      <c r="B13" s="91"/>
      <c r="C13" s="1"/>
      <c r="D13" s="64">
        <f t="shared" ref="D13" si="0">T13</f>
        <v>0</v>
      </c>
      <c r="E13" s="65">
        <f t="shared" ref="E13" si="1">AC13</f>
        <v>0</v>
      </c>
      <c r="F13" s="66">
        <f t="shared" ref="F13" si="2">AL13</f>
        <v>0</v>
      </c>
      <c r="G13" s="67">
        <f t="shared" ref="G13:G44" si="3">AU13</f>
        <v>0</v>
      </c>
      <c r="H13" s="68">
        <f t="shared" ref="H13" si="4">BD13</f>
        <v>0</v>
      </c>
      <c r="I13" s="69">
        <f t="shared" ref="I13" si="5">(D13+E13+F13+G13+H13)*0.7/5</f>
        <v>0</v>
      </c>
      <c r="J13" s="2"/>
      <c r="K13" s="70">
        <v>3.8</v>
      </c>
      <c r="L13" s="3"/>
      <c r="M13" s="4"/>
      <c r="N13" s="3"/>
      <c r="O13" s="4"/>
      <c r="P13" s="4"/>
      <c r="Q13" s="4"/>
      <c r="R13" s="4"/>
      <c r="S13" s="4">
        <f t="shared" ref="S13:S44" si="6">M13*0.6+N13*0.4+O13*0.4+P13*0.2+Q13/5+R13*0.6</f>
        <v>0</v>
      </c>
      <c r="T13" s="71">
        <f t="shared" ref="T13:T44" si="7">S13*5/12</f>
        <v>0</v>
      </c>
      <c r="U13" s="3"/>
      <c r="V13" s="4"/>
      <c r="W13" s="3"/>
      <c r="X13" s="4"/>
      <c r="Y13" s="4"/>
      <c r="Z13" s="4"/>
      <c r="AA13" s="4"/>
      <c r="AB13" s="4">
        <f t="shared" ref="AB13:AB44" si="8">V13*0.6+W13*0.4+X13*0.4+Y13*0.4+Z13/5*AA13*0.6</f>
        <v>0</v>
      </c>
      <c r="AC13" s="71">
        <f t="shared" ref="AC13:AC44" si="9">AB13*5/12</f>
        <v>0</v>
      </c>
      <c r="AD13" s="3"/>
      <c r="AE13" s="4"/>
      <c r="AF13" s="3"/>
      <c r="AG13" s="4"/>
      <c r="AH13" s="4"/>
      <c r="AI13" s="4"/>
      <c r="AJ13" s="4"/>
      <c r="AK13" s="4">
        <f t="shared" ref="AK13:AK44" si="10">AE13*0.6+AF13*0.4+AG13*0.4+AH13*0.4+AI13/5+AJ13*0.6</f>
        <v>0</v>
      </c>
      <c r="AL13" s="71">
        <f t="shared" ref="AL13:AL44" si="11">AK13*5/13</f>
        <v>0</v>
      </c>
      <c r="AM13" s="3"/>
      <c r="AN13" s="4"/>
      <c r="AO13" s="4"/>
      <c r="AP13" s="4"/>
      <c r="AQ13" s="4"/>
      <c r="AR13" s="4"/>
      <c r="AS13" s="4"/>
      <c r="AT13" s="4">
        <f t="shared" ref="AT13:AT44" si="12">AN13*0.6+AO13*0.4+AP13*0.4+AQ13*0.4+AR13/5+AS13*0.6</f>
        <v>0</v>
      </c>
      <c r="AU13" s="71">
        <f t="shared" ref="AU13:AU44" si="13">AT13*5/13</f>
        <v>0</v>
      </c>
      <c r="AV13" s="3"/>
      <c r="AW13" s="4"/>
      <c r="AX13" s="4"/>
      <c r="AY13" s="4"/>
      <c r="AZ13" s="4"/>
      <c r="BA13" s="4"/>
      <c r="BB13" s="4"/>
      <c r="BC13" s="4">
        <f t="shared" ref="BC13:BC44" si="14">AW13*0.6+AX13*0.4+AY13*0.4+AZ13*0.4+BA13/5+BB13*0.6</f>
        <v>0</v>
      </c>
      <c r="BD13" s="71">
        <f t="shared" ref="BD13:BD44" si="15">BC13*5/12</f>
        <v>0</v>
      </c>
    </row>
    <row r="14" spans="1:130" ht="18" thickTop="1" thickBot="1">
      <c r="A14" s="118">
        <v>84504682011</v>
      </c>
      <c r="B14" s="91"/>
      <c r="C14" s="1"/>
      <c r="D14" s="64">
        <f t="shared" ref="D14:D39" si="16">T14</f>
        <v>0</v>
      </c>
      <c r="E14" s="65">
        <f t="shared" ref="E14:E39" si="17">AC14</f>
        <v>0</v>
      </c>
      <c r="F14" s="66">
        <f t="shared" ref="F14:F39" si="18">AL14</f>
        <v>0</v>
      </c>
      <c r="G14" s="67">
        <f t="shared" si="3"/>
        <v>0</v>
      </c>
      <c r="H14" s="68">
        <f t="shared" ref="H14:H39" si="19">BD14</f>
        <v>0</v>
      </c>
      <c r="I14" s="69">
        <f t="shared" ref="I14:I39" si="20">(D14+E14+F14+G14+H14)*0.7/5</f>
        <v>0</v>
      </c>
      <c r="J14" s="2"/>
      <c r="K14" s="70">
        <f t="shared" ref="K14:K47" si="21">I14+J14*0.4*5/36</f>
        <v>0</v>
      </c>
      <c r="L14" s="3"/>
      <c r="M14" s="4"/>
      <c r="N14" s="3"/>
      <c r="O14" s="4"/>
      <c r="P14" s="4"/>
      <c r="Q14" s="4"/>
      <c r="R14" s="4"/>
      <c r="S14" s="4">
        <f t="shared" si="6"/>
        <v>0</v>
      </c>
      <c r="T14" s="71">
        <f t="shared" si="7"/>
        <v>0</v>
      </c>
      <c r="U14" s="3"/>
      <c r="V14" s="4"/>
      <c r="W14" s="3"/>
      <c r="X14" s="4"/>
      <c r="Y14" s="4"/>
      <c r="Z14" s="4"/>
      <c r="AA14" s="4"/>
      <c r="AB14" s="4">
        <f t="shared" si="8"/>
        <v>0</v>
      </c>
      <c r="AC14" s="71">
        <f t="shared" si="9"/>
        <v>0</v>
      </c>
      <c r="AD14" s="3"/>
      <c r="AE14" s="4"/>
      <c r="AF14" s="3"/>
      <c r="AG14" s="4"/>
      <c r="AH14" s="4"/>
      <c r="AI14" s="4"/>
      <c r="AJ14" s="4"/>
      <c r="AK14" s="4">
        <f t="shared" si="10"/>
        <v>0</v>
      </c>
      <c r="AL14" s="71">
        <f t="shared" si="11"/>
        <v>0</v>
      </c>
      <c r="AM14" s="3"/>
      <c r="AN14" s="4"/>
      <c r="AO14" s="4"/>
      <c r="AP14" s="4"/>
      <c r="AQ14" s="4"/>
      <c r="AR14" s="4"/>
      <c r="AS14" s="4"/>
      <c r="AT14" s="4">
        <f t="shared" si="12"/>
        <v>0</v>
      </c>
      <c r="AU14" s="71">
        <f t="shared" si="13"/>
        <v>0</v>
      </c>
      <c r="AV14" s="3"/>
      <c r="AW14" s="4"/>
      <c r="AX14" s="4"/>
      <c r="AY14" s="4"/>
      <c r="AZ14" s="4"/>
      <c r="BA14" s="4"/>
      <c r="BB14" s="4"/>
      <c r="BC14" s="4">
        <f t="shared" si="14"/>
        <v>0</v>
      </c>
      <c r="BD14" s="71">
        <f t="shared" si="15"/>
        <v>0</v>
      </c>
    </row>
    <row r="15" spans="1:130" ht="18" thickTop="1" thickBot="1">
      <c r="A15" s="118">
        <v>84504752011</v>
      </c>
      <c r="B15" s="91"/>
      <c r="C15" s="1"/>
      <c r="D15" s="64">
        <f t="shared" si="16"/>
        <v>0</v>
      </c>
      <c r="E15" s="65">
        <f t="shared" si="17"/>
        <v>0</v>
      </c>
      <c r="F15" s="66">
        <f t="shared" si="18"/>
        <v>0</v>
      </c>
      <c r="G15" s="67">
        <f t="shared" si="3"/>
        <v>0</v>
      </c>
      <c r="H15" s="68">
        <f t="shared" si="19"/>
        <v>0</v>
      </c>
      <c r="I15" s="69">
        <f t="shared" si="20"/>
        <v>0</v>
      </c>
      <c r="J15" s="2"/>
      <c r="K15" s="70">
        <f t="shared" si="21"/>
        <v>0</v>
      </c>
      <c r="L15" s="3"/>
      <c r="M15" s="4"/>
      <c r="N15" s="3"/>
      <c r="O15" s="4"/>
      <c r="P15" s="4"/>
      <c r="Q15" s="4"/>
      <c r="R15" s="4"/>
      <c r="S15" s="4">
        <f t="shared" si="6"/>
        <v>0</v>
      </c>
      <c r="T15" s="71">
        <f t="shared" si="7"/>
        <v>0</v>
      </c>
      <c r="U15" s="3"/>
      <c r="V15" s="4"/>
      <c r="W15" s="3"/>
      <c r="X15" s="4"/>
      <c r="Y15" s="4"/>
      <c r="Z15" s="4"/>
      <c r="AA15" s="4"/>
      <c r="AB15" s="4">
        <f t="shared" si="8"/>
        <v>0</v>
      </c>
      <c r="AC15" s="71">
        <f t="shared" si="9"/>
        <v>0</v>
      </c>
      <c r="AD15" s="3"/>
      <c r="AE15" s="4"/>
      <c r="AF15" s="3"/>
      <c r="AG15" s="4"/>
      <c r="AH15" s="4"/>
      <c r="AI15" s="4"/>
      <c r="AJ15" s="4"/>
      <c r="AK15" s="4">
        <f t="shared" si="10"/>
        <v>0</v>
      </c>
      <c r="AL15" s="71">
        <f t="shared" si="11"/>
        <v>0</v>
      </c>
      <c r="AM15" s="3"/>
      <c r="AN15" s="4"/>
      <c r="AO15" s="4"/>
      <c r="AP15" s="4"/>
      <c r="AQ15" s="4"/>
      <c r="AR15" s="4"/>
      <c r="AS15" s="4"/>
      <c r="AT15" s="4">
        <f t="shared" si="12"/>
        <v>0</v>
      </c>
      <c r="AU15" s="71">
        <f t="shared" si="13"/>
        <v>0</v>
      </c>
      <c r="AV15" s="3"/>
      <c r="AW15" s="4"/>
      <c r="AX15" s="4"/>
      <c r="AY15" s="4"/>
      <c r="AZ15" s="4"/>
      <c r="BA15" s="4"/>
      <c r="BB15" s="4"/>
      <c r="BC15" s="4">
        <f t="shared" si="14"/>
        <v>0</v>
      </c>
      <c r="BD15" s="71">
        <f t="shared" si="15"/>
        <v>0</v>
      </c>
    </row>
    <row r="16" spans="1:130" ht="18" thickTop="1" thickBot="1">
      <c r="A16" s="118">
        <v>84505342011</v>
      </c>
      <c r="B16" s="91"/>
      <c r="C16" s="1"/>
      <c r="D16" s="64">
        <f t="shared" si="16"/>
        <v>0</v>
      </c>
      <c r="E16" s="65">
        <f t="shared" si="17"/>
        <v>0</v>
      </c>
      <c r="F16" s="66">
        <f t="shared" si="18"/>
        <v>0</v>
      </c>
      <c r="G16" s="67">
        <f t="shared" si="3"/>
        <v>0</v>
      </c>
      <c r="H16" s="68">
        <f t="shared" si="19"/>
        <v>0</v>
      </c>
      <c r="I16" s="69">
        <f t="shared" si="20"/>
        <v>0</v>
      </c>
      <c r="J16" s="2"/>
      <c r="K16" s="70">
        <f t="shared" si="21"/>
        <v>0</v>
      </c>
      <c r="L16" s="3"/>
      <c r="M16" s="4"/>
      <c r="N16" s="3"/>
      <c r="O16" s="4"/>
      <c r="P16" s="4"/>
      <c r="Q16" s="4"/>
      <c r="R16" s="4"/>
      <c r="S16" s="4">
        <f t="shared" si="6"/>
        <v>0</v>
      </c>
      <c r="T16" s="71">
        <f t="shared" si="7"/>
        <v>0</v>
      </c>
      <c r="U16" s="3"/>
      <c r="V16" s="4"/>
      <c r="W16" s="3"/>
      <c r="X16" s="4"/>
      <c r="Y16" s="4"/>
      <c r="Z16" s="4"/>
      <c r="AA16" s="4"/>
      <c r="AB16" s="4">
        <f t="shared" si="8"/>
        <v>0</v>
      </c>
      <c r="AC16" s="71">
        <f t="shared" si="9"/>
        <v>0</v>
      </c>
      <c r="AD16" s="3"/>
      <c r="AE16" s="4"/>
      <c r="AF16" s="3"/>
      <c r="AG16" s="4"/>
      <c r="AH16" s="4"/>
      <c r="AI16" s="4"/>
      <c r="AJ16" s="4"/>
      <c r="AK16" s="4">
        <f t="shared" si="10"/>
        <v>0</v>
      </c>
      <c r="AL16" s="71">
        <f t="shared" si="11"/>
        <v>0</v>
      </c>
      <c r="AM16" s="3"/>
      <c r="AN16" s="4"/>
      <c r="AO16" s="3"/>
      <c r="AP16" s="4"/>
      <c r="AQ16" s="4"/>
      <c r="AR16" s="4"/>
      <c r="AS16" s="4"/>
      <c r="AT16" s="4">
        <f t="shared" si="12"/>
        <v>0</v>
      </c>
      <c r="AU16" s="71">
        <f t="shared" si="13"/>
        <v>0</v>
      </c>
      <c r="AV16" s="3"/>
      <c r="AW16" s="4"/>
      <c r="AX16" s="4"/>
      <c r="AY16" s="4"/>
      <c r="AZ16" s="4"/>
      <c r="BA16" s="4"/>
      <c r="BB16" s="4"/>
      <c r="BC16" s="4">
        <f t="shared" si="14"/>
        <v>0</v>
      </c>
      <c r="BD16" s="71">
        <f t="shared" si="15"/>
        <v>0</v>
      </c>
    </row>
    <row r="17" spans="1:56" ht="18" thickTop="1" thickBot="1">
      <c r="A17" s="118">
        <v>84504902011</v>
      </c>
      <c r="B17" s="91"/>
      <c r="C17" s="1"/>
      <c r="D17" s="64">
        <f t="shared" si="16"/>
        <v>0</v>
      </c>
      <c r="E17" s="65">
        <f t="shared" si="17"/>
        <v>0</v>
      </c>
      <c r="F17" s="66">
        <f t="shared" si="18"/>
        <v>0</v>
      </c>
      <c r="G17" s="67">
        <f t="shared" si="3"/>
        <v>0</v>
      </c>
      <c r="H17" s="68">
        <f t="shared" si="19"/>
        <v>0</v>
      </c>
      <c r="I17" s="69">
        <f t="shared" si="20"/>
        <v>0</v>
      </c>
      <c r="J17" s="2"/>
      <c r="K17" s="70">
        <f t="shared" si="21"/>
        <v>0</v>
      </c>
      <c r="L17" s="3"/>
      <c r="M17" s="4"/>
      <c r="N17" s="3"/>
      <c r="O17" s="4"/>
      <c r="P17" s="4"/>
      <c r="Q17" s="4"/>
      <c r="R17" s="4"/>
      <c r="S17" s="4">
        <f t="shared" si="6"/>
        <v>0</v>
      </c>
      <c r="T17" s="71">
        <f t="shared" si="7"/>
        <v>0</v>
      </c>
      <c r="U17" s="3"/>
      <c r="V17" s="4"/>
      <c r="W17" s="3"/>
      <c r="X17" s="4"/>
      <c r="Y17" s="4"/>
      <c r="Z17" s="4"/>
      <c r="AA17" s="4"/>
      <c r="AB17" s="4">
        <f t="shared" si="8"/>
        <v>0</v>
      </c>
      <c r="AC17" s="71">
        <f t="shared" si="9"/>
        <v>0</v>
      </c>
      <c r="AD17" s="3"/>
      <c r="AE17" s="4"/>
      <c r="AF17" s="3"/>
      <c r="AG17" s="4"/>
      <c r="AH17" s="4"/>
      <c r="AI17" s="4"/>
      <c r="AJ17" s="4"/>
      <c r="AK17" s="4">
        <f t="shared" si="10"/>
        <v>0</v>
      </c>
      <c r="AL17" s="71">
        <f t="shared" si="11"/>
        <v>0</v>
      </c>
      <c r="AM17" s="3"/>
      <c r="AN17" s="4"/>
      <c r="AO17" s="4"/>
      <c r="AP17" s="4"/>
      <c r="AQ17" s="4"/>
      <c r="AR17" s="4"/>
      <c r="AS17" s="4"/>
      <c r="AT17" s="4">
        <f t="shared" si="12"/>
        <v>0</v>
      </c>
      <c r="AU17" s="71">
        <f t="shared" si="13"/>
        <v>0</v>
      </c>
      <c r="AV17" s="3"/>
      <c r="AW17" s="4"/>
      <c r="AX17" s="4"/>
      <c r="AY17" s="4"/>
      <c r="AZ17" s="4"/>
      <c r="BA17" s="4"/>
      <c r="BB17" s="4"/>
      <c r="BC17" s="4">
        <f t="shared" si="14"/>
        <v>0</v>
      </c>
      <c r="BD17" s="71">
        <f t="shared" si="15"/>
        <v>0</v>
      </c>
    </row>
    <row r="18" spans="1:56" ht="18" thickTop="1" thickBot="1">
      <c r="A18" s="118">
        <v>84504532011</v>
      </c>
      <c r="B18" s="91"/>
      <c r="C18" s="1"/>
      <c r="D18" s="64">
        <f t="shared" si="16"/>
        <v>0</v>
      </c>
      <c r="E18" s="65">
        <f t="shared" si="17"/>
        <v>0</v>
      </c>
      <c r="F18" s="66">
        <f t="shared" si="18"/>
        <v>0</v>
      </c>
      <c r="G18" s="67">
        <f t="shared" si="3"/>
        <v>0</v>
      </c>
      <c r="H18" s="68">
        <f t="shared" si="19"/>
        <v>0</v>
      </c>
      <c r="I18" s="69">
        <f t="shared" si="20"/>
        <v>0</v>
      </c>
      <c r="J18" s="2"/>
      <c r="K18" s="70">
        <f t="shared" si="21"/>
        <v>0</v>
      </c>
      <c r="L18" s="3"/>
      <c r="M18" s="4"/>
      <c r="N18" s="3"/>
      <c r="O18" s="4"/>
      <c r="P18" s="4"/>
      <c r="Q18" s="4"/>
      <c r="R18" s="4"/>
      <c r="S18" s="4">
        <f t="shared" si="6"/>
        <v>0</v>
      </c>
      <c r="T18" s="71">
        <f t="shared" si="7"/>
        <v>0</v>
      </c>
      <c r="U18" s="3"/>
      <c r="V18" s="4"/>
      <c r="W18" s="3"/>
      <c r="X18" s="4"/>
      <c r="Y18" s="4"/>
      <c r="Z18" s="4"/>
      <c r="AA18" s="4"/>
      <c r="AB18" s="4">
        <f t="shared" si="8"/>
        <v>0</v>
      </c>
      <c r="AC18" s="71">
        <f t="shared" si="9"/>
        <v>0</v>
      </c>
      <c r="AD18" s="3"/>
      <c r="AE18" s="4"/>
      <c r="AF18" s="3"/>
      <c r="AG18" s="4"/>
      <c r="AH18" s="4"/>
      <c r="AI18" s="4"/>
      <c r="AJ18" s="4"/>
      <c r="AK18" s="4">
        <f t="shared" si="10"/>
        <v>0</v>
      </c>
      <c r="AL18" s="71">
        <f t="shared" si="11"/>
        <v>0</v>
      </c>
      <c r="AM18" s="3"/>
      <c r="AN18" s="4"/>
      <c r="AO18" s="4"/>
      <c r="AP18" s="4"/>
      <c r="AQ18" s="4"/>
      <c r="AR18" s="4"/>
      <c r="AS18" s="4"/>
      <c r="AT18" s="4">
        <f t="shared" si="12"/>
        <v>0</v>
      </c>
      <c r="AU18" s="71">
        <f t="shared" si="13"/>
        <v>0</v>
      </c>
      <c r="AV18" s="3"/>
      <c r="AW18" s="4"/>
      <c r="AX18" s="4"/>
      <c r="AY18" s="4"/>
      <c r="AZ18" s="4"/>
      <c r="BA18" s="4"/>
      <c r="BB18" s="4"/>
      <c r="BC18" s="4">
        <f t="shared" si="14"/>
        <v>0</v>
      </c>
      <c r="BD18" s="71">
        <f t="shared" si="15"/>
        <v>0</v>
      </c>
    </row>
    <row r="19" spans="1:56" ht="18" thickTop="1" thickBot="1">
      <c r="A19" s="118">
        <v>84504942011</v>
      </c>
      <c r="B19" s="91"/>
      <c r="C19" s="1"/>
      <c r="D19" s="64">
        <f t="shared" si="16"/>
        <v>0</v>
      </c>
      <c r="E19" s="65">
        <f t="shared" si="17"/>
        <v>0</v>
      </c>
      <c r="F19" s="66">
        <f t="shared" si="18"/>
        <v>0</v>
      </c>
      <c r="G19" s="67">
        <f t="shared" si="3"/>
        <v>0</v>
      </c>
      <c r="H19" s="68">
        <f t="shared" si="19"/>
        <v>0</v>
      </c>
      <c r="I19" s="69">
        <f t="shared" si="20"/>
        <v>0</v>
      </c>
      <c r="J19" s="2"/>
      <c r="K19" s="70">
        <f t="shared" si="21"/>
        <v>0</v>
      </c>
      <c r="L19" s="3"/>
      <c r="M19" s="4"/>
      <c r="N19" s="3"/>
      <c r="O19" s="4"/>
      <c r="P19" s="4"/>
      <c r="Q19" s="4"/>
      <c r="R19" s="4"/>
      <c r="S19" s="4">
        <f t="shared" si="6"/>
        <v>0</v>
      </c>
      <c r="T19" s="71">
        <f t="shared" si="7"/>
        <v>0</v>
      </c>
      <c r="U19" s="3"/>
      <c r="V19" s="4"/>
      <c r="W19" s="3"/>
      <c r="X19" s="4"/>
      <c r="Y19" s="4"/>
      <c r="Z19" s="4"/>
      <c r="AA19" s="4"/>
      <c r="AB19" s="4">
        <f t="shared" si="8"/>
        <v>0</v>
      </c>
      <c r="AC19" s="71">
        <f t="shared" si="9"/>
        <v>0</v>
      </c>
      <c r="AD19" s="3"/>
      <c r="AE19" s="4"/>
      <c r="AF19" s="3"/>
      <c r="AG19" s="4"/>
      <c r="AH19" s="4"/>
      <c r="AI19" s="4"/>
      <c r="AJ19" s="4"/>
      <c r="AK19" s="4">
        <f t="shared" si="10"/>
        <v>0</v>
      </c>
      <c r="AL19" s="71">
        <f t="shared" si="11"/>
        <v>0</v>
      </c>
      <c r="AM19" s="3"/>
      <c r="AN19" s="4"/>
      <c r="AO19" s="4"/>
      <c r="AP19" s="4"/>
      <c r="AQ19" s="4"/>
      <c r="AR19" s="4"/>
      <c r="AS19" s="4"/>
      <c r="AT19" s="4">
        <f t="shared" si="12"/>
        <v>0</v>
      </c>
      <c r="AU19" s="71">
        <f t="shared" si="13"/>
        <v>0</v>
      </c>
      <c r="AV19" s="3"/>
      <c r="AW19" s="4"/>
      <c r="AX19" s="4"/>
      <c r="AY19" s="4"/>
      <c r="AZ19" s="4"/>
      <c r="BA19" s="4"/>
      <c r="BB19" s="4"/>
      <c r="BC19" s="4">
        <f t="shared" si="14"/>
        <v>0</v>
      </c>
      <c r="BD19" s="71">
        <f t="shared" si="15"/>
        <v>0</v>
      </c>
    </row>
    <row r="20" spans="1:56" ht="18" thickTop="1" thickBot="1">
      <c r="A20" s="118">
        <v>84505792011</v>
      </c>
      <c r="B20" s="91"/>
      <c r="C20" s="1"/>
      <c r="D20" s="64">
        <f t="shared" si="16"/>
        <v>0</v>
      </c>
      <c r="E20" s="65">
        <f t="shared" si="17"/>
        <v>0</v>
      </c>
      <c r="F20" s="66">
        <f t="shared" si="18"/>
        <v>0</v>
      </c>
      <c r="G20" s="67">
        <f t="shared" si="3"/>
        <v>0</v>
      </c>
      <c r="H20" s="68">
        <f t="shared" si="19"/>
        <v>0</v>
      </c>
      <c r="I20" s="69">
        <f t="shared" si="20"/>
        <v>0</v>
      </c>
      <c r="J20" s="2"/>
      <c r="K20" s="70">
        <v>3.9</v>
      </c>
      <c r="L20" s="3"/>
      <c r="M20" s="4"/>
      <c r="N20" s="3"/>
      <c r="O20" s="4"/>
      <c r="P20" s="4"/>
      <c r="Q20" s="4"/>
      <c r="R20" s="4"/>
      <c r="S20" s="4">
        <f t="shared" si="6"/>
        <v>0</v>
      </c>
      <c r="T20" s="71">
        <f t="shared" si="7"/>
        <v>0</v>
      </c>
      <c r="U20" s="3"/>
      <c r="V20" s="4"/>
      <c r="W20" s="3"/>
      <c r="X20" s="4"/>
      <c r="Y20" s="4"/>
      <c r="Z20" s="4"/>
      <c r="AA20" s="4"/>
      <c r="AB20" s="4">
        <f t="shared" si="8"/>
        <v>0</v>
      </c>
      <c r="AC20" s="71">
        <f t="shared" si="9"/>
        <v>0</v>
      </c>
      <c r="AD20" s="3"/>
      <c r="AE20" s="4"/>
      <c r="AF20" s="3"/>
      <c r="AG20" s="4"/>
      <c r="AH20" s="4"/>
      <c r="AI20" s="4"/>
      <c r="AJ20" s="4"/>
      <c r="AK20" s="4">
        <f t="shared" si="10"/>
        <v>0</v>
      </c>
      <c r="AL20" s="71">
        <f t="shared" si="11"/>
        <v>0</v>
      </c>
      <c r="AM20" s="3"/>
      <c r="AN20" s="4"/>
      <c r="AO20" s="3"/>
      <c r="AP20" s="4"/>
      <c r="AQ20" s="4"/>
      <c r="AR20" s="4"/>
      <c r="AS20" s="4"/>
      <c r="AT20" s="4">
        <f t="shared" si="12"/>
        <v>0</v>
      </c>
      <c r="AU20" s="71">
        <f t="shared" si="13"/>
        <v>0</v>
      </c>
      <c r="AV20" s="3"/>
      <c r="AW20" s="4"/>
      <c r="AX20" s="4"/>
      <c r="AY20" s="4"/>
      <c r="AZ20" s="4"/>
      <c r="BA20" s="4"/>
      <c r="BB20" s="4"/>
      <c r="BC20" s="4">
        <f t="shared" si="14"/>
        <v>0</v>
      </c>
      <c r="BD20" s="71">
        <f t="shared" si="15"/>
        <v>0</v>
      </c>
    </row>
    <row r="21" spans="1:56" ht="18" thickTop="1" thickBot="1">
      <c r="A21" s="118">
        <v>84505802011</v>
      </c>
      <c r="B21" s="91"/>
      <c r="C21" s="1"/>
      <c r="D21" s="64">
        <f t="shared" si="16"/>
        <v>0</v>
      </c>
      <c r="E21" s="65">
        <f t="shared" si="17"/>
        <v>0</v>
      </c>
      <c r="F21" s="66">
        <f t="shared" si="18"/>
        <v>0</v>
      </c>
      <c r="G21" s="67">
        <f t="shared" si="3"/>
        <v>0</v>
      </c>
      <c r="H21" s="68">
        <f t="shared" si="19"/>
        <v>0</v>
      </c>
      <c r="I21" s="69">
        <f t="shared" si="20"/>
        <v>0</v>
      </c>
      <c r="J21" s="2"/>
      <c r="K21" s="70">
        <v>4</v>
      </c>
      <c r="L21" s="3"/>
      <c r="M21" s="4"/>
      <c r="N21" s="3"/>
      <c r="O21" s="4"/>
      <c r="P21" s="4"/>
      <c r="Q21" s="4"/>
      <c r="R21" s="4"/>
      <c r="S21" s="4">
        <f t="shared" si="6"/>
        <v>0</v>
      </c>
      <c r="T21" s="71">
        <f t="shared" si="7"/>
        <v>0</v>
      </c>
      <c r="U21" s="3"/>
      <c r="V21" s="4"/>
      <c r="W21" s="3"/>
      <c r="X21" s="4"/>
      <c r="Y21" s="4"/>
      <c r="Z21" s="4"/>
      <c r="AA21" s="4"/>
      <c r="AB21" s="4">
        <f t="shared" si="8"/>
        <v>0</v>
      </c>
      <c r="AC21" s="71">
        <f t="shared" si="9"/>
        <v>0</v>
      </c>
      <c r="AD21" s="3"/>
      <c r="AE21" s="4"/>
      <c r="AF21" s="3"/>
      <c r="AG21" s="4"/>
      <c r="AH21" s="4"/>
      <c r="AI21" s="4"/>
      <c r="AJ21" s="4"/>
      <c r="AK21" s="4">
        <f t="shared" si="10"/>
        <v>0</v>
      </c>
      <c r="AL21" s="71">
        <f t="shared" si="11"/>
        <v>0</v>
      </c>
      <c r="AM21" s="3"/>
      <c r="AN21" s="4"/>
      <c r="AO21" s="3"/>
      <c r="AP21" s="4"/>
      <c r="AQ21" s="4"/>
      <c r="AR21" s="4"/>
      <c r="AS21" s="4"/>
      <c r="AT21" s="4">
        <f t="shared" si="12"/>
        <v>0</v>
      </c>
      <c r="AU21" s="71">
        <f t="shared" si="13"/>
        <v>0</v>
      </c>
      <c r="AV21" s="3"/>
      <c r="AW21" s="4"/>
      <c r="AX21" s="4"/>
      <c r="AY21" s="4"/>
      <c r="AZ21" s="4"/>
      <c r="BA21" s="4"/>
      <c r="BB21" s="4"/>
      <c r="BC21" s="4">
        <f t="shared" si="14"/>
        <v>0</v>
      </c>
      <c r="BD21" s="71">
        <f t="shared" si="15"/>
        <v>0</v>
      </c>
    </row>
    <row r="22" spans="1:56" ht="18" thickTop="1" thickBot="1">
      <c r="A22" s="118">
        <v>84504392011</v>
      </c>
      <c r="B22" s="91"/>
      <c r="C22" s="1"/>
      <c r="D22" s="64">
        <f t="shared" si="16"/>
        <v>0</v>
      </c>
      <c r="E22" s="65">
        <f t="shared" si="17"/>
        <v>0</v>
      </c>
      <c r="F22" s="66">
        <f t="shared" si="18"/>
        <v>0</v>
      </c>
      <c r="G22" s="67">
        <f t="shared" si="3"/>
        <v>0</v>
      </c>
      <c r="H22" s="68">
        <f t="shared" si="19"/>
        <v>0</v>
      </c>
      <c r="I22" s="69">
        <f t="shared" si="20"/>
        <v>0</v>
      </c>
      <c r="J22" s="2"/>
      <c r="K22" s="70">
        <f t="shared" si="21"/>
        <v>0</v>
      </c>
      <c r="L22" s="3"/>
      <c r="M22" s="4"/>
      <c r="N22" s="3"/>
      <c r="O22" s="4"/>
      <c r="P22" s="4"/>
      <c r="Q22" s="4"/>
      <c r="R22" s="4"/>
      <c r="S22" s="4">
        <f t="shared" si="6"/>
        <v>0</v>
      </c>
      <c r="T22" s="71">
        <f t="shared" si="7"/>
        <v>0</v>
      </c>
      <c r="U22" s="3"/>
      <c r="V22" s="4"/>
      <c r="W22" s="3"/>
      <c r="X22" s="4"/>
      <c r="Y22" s="4"/>
      <c r="Z22" s="4"/>
      <c r="AA22" s="4"/>
      <c r="AB22" s="4">
        <f t="shared" si="8"/>
        <v>0</v>
      </c>
      <c r="AC22" s="71">
        <f t="shared" si="9"/>
        <v>0</v>
      </c>
      <c r="AD22" s="3"/>
      <c r="AE22" s="4"/>
      <c r="AF22" s="3"/>
      <c r="AG22" s="4"/>
      <c r="AH22" s="4"/>
      <c r="AI22" s="4"/>
      <c r="AJ22" s="4"/>
      <c r="AK22" s="4">
        <f t="shared" si="10"/>
        <v>0</v>
      </c>
      <c r="AL22" s="71">
        <f t="shared" si="11"/>
        <v>0</v>
      </c>
      <c r="AM22" s="3"/>
      <c r="AN22" s="4"/>
      <c r="AO22" s="4"/>
      <c r="AP22" s="4"/>
      <c r="AQ22" s="4"/>
      <c r="AR22" s="4"/>
      <c r="AS22" s="4"/>
      <c r="AT22" s="4">
        <f t="shared" si="12"/>
        <v>0</v>
      </c>
      <c r="AU22" s="71">
        <f t="shared" si="13"/>
        <v>0</v>
      </c>
      <c r="AV22" s="3"/>
      <c r="AW22" s="4"/>
      <c r="AX22" s="4"/>
      <c r="AY22" s="4"/>
      <c r="AZ22" s="4"/>
      <c r="BA22" s="4"/>
      <c r="BB22" s="4"/>
      <c r="BC22" s="4">
        <f t="shared" si="14"/>
        <v>0</v>
      </c>
      <c r="BD22" s="71">
        <f t="shared" si="15"/>
        <v>0</v>
      </c>
    </row>
    <row r="23" spans="1:56" ht="18" thickTop="1" thickBot="1">
      <c r="A23" s="118">
        <v>84504722011</v>
      </c>
      <c r="B23" s="91"/>
      <c r="C23" s="1"/>
      <c r="D23" s="64">
        <f t="shared" si="16"/>
        <v>0</v>
      </c>
      <c r="E23" s="65">
        <f t="shared" si="17"/>
        <v>0</v>
      </c>
      <c r="F23" s="66">
        <f t="shared" si="18"/>
        <v>0</v>
      </c>
      <c r="G23" s="67">
        <f t="shared" si="3"/>
        <v>0</v>
      </c>
      <c r="H23" s="68">
        <f t="shared" si="19"/>
        <v>0</v>
      </c>
      <c r="I23" s="69">
        <f t="shared" si="20"/>
        <v>0</v>
      </c>
      <c r="J23" s="2"/>
      <c r="K23" s="70">
        <f t="shared" si="21"/>
        <v>0</v>
      </c>
      <c r="L23" s="3">
        <v>1.8</v>
      </c>
      <c r="M23" s="4"/>
      <c r="N23" s="3"/>
      <c r="O23" s="4"/>
      <c r="P23" s="4"/>
      <c r="Q23" s="4"/>
      <c r="R23" s="4"/>
      <c r="S23" s="4">
        <f t="shared" si="6"/>
        <v>0</v>
      </c>
      <c r="T23" s="71">
        <f t="shared" si="7"/>
        <v>0</v>
      </c>
      <c r="U23" s="3"/>
      <c r="V23" s="4"/>
      <c r="W23" s="3"/>
      <c r="X23" s="4"/>
      <c r="Y23" s="4"/>
      <c r="Z23" s="4"/>
      <c r="AA23" s="4"/>
      <c r="AB23" s="4">
        <f t="shared" si="8"/>
        <v>0</v>
      </c>
      <c r="AC23" s="71">
        <f t="shared" si="9"/>
        <v>0</v>
      </c>
      <c r="AD23" s="3"/>
      <c r="AE23" s="4"/>
      <c r="AF23" s="3"/>
      <c r="AG23" s="4"/>
      <c r="AH23" s="4"/>
      <c r="AI23" s="4"/>
      <c r="AJ23" s="4"/>
      <c r="AK23" s="4">
        <f t="shared" si="10"/>
        <v>0</v>
      </c>
      <c r="AL23" s="71">
        <f t="shared" si="11"/>
        <v>0</v>
      </c>
      <c r="AM23" s="3"/>
      <c r="AN23" s="4"/>
      <c r="AO23" s="4"/>
      <c r="AP23" s="4"/>
      <c r="AQ23" s="4"/>
      <c r="AR23" s="4"/>
      <c r="AS23" s="4"/>
      <c r="AT23" s="4">
        <f t="shared" si="12"/>
        <v>0</v>
      </c>
      <c r="AU23" s="71">
        <f t="shared" si="13"/>
        <v>0</v>
      </c>
      <c r="AV23" s="3"/>
      <c r="AW23" s="4"/>
      <c r="AX23" s="4"/>
      <c r="AY23" s="4"/>
      <c r="AZ23" s="4"/>
      <c r="BA23" s="4"/>
      <c r="BB23" s="4"/>
      <c r="BC23" s="4">
        <f t="shared" si="14"/>
        <v>0</v>
      </c>
      <c r="BD23" s="71">
        <f t="shared" si="15"/>
        <v>0</v>
      </c>
    </row>
    <row r="24" spans="1:56" ht="18" thickTop="1" thickBot="1">
      <c r="A24" s="118">
        <v>84504912011</v>
      </c>
      <c r="B24" s="91"/>
      <c r="C24" s="1"/>
      <c r="D24" s="64">
        <f t="shared" si="16"/>
        <v>0</v>
      </c>
      <c r="E24" s="65">
        <f t="shared" si="17"/>
        <v>0</v>
      </c>
      <c r="F24" s="66">
        <f t="shared" si="18"/>
        <v>0</v>
      </c>
      <c r="G24" s="67">
        <f t="shared" si="3"/>
        <v>0</v>
      </c>
      <c r="H24" s="68">
        <f t="shared" si="19"/>
        <v>0</v>
      </c>
      <c r="I24" s="69">
        <f t="shared" si="20"/>
        <v>0</v>
      </c>
      <c r="J24" s="2"/>
      <c r="K24" s="70">
        <f t="shared" si="21"/>
        <v>0</v>
      </c>
      <c r="L24" s="3"/>
      <c r="M24" s="4"/>
      <c r="N24" s="3"/>
      <c r="O24" s="4"/>
      <c r="P24" s="4"/>
      <c r="Q24" s="4"/>
      <c r="R24" s="4"/>
      <c r="S24" s="4">
        <f t="shared" si="6"/>
        <v>0</v>
      </c>
      <c r="T24" s="71">
        <f t="shared" si="7"/>
        <v>0</v>
      </c>
      <c r="U24" s="3"/>
      <c r="V24" s="4"/>
      <c r="W24" s="3"/>
      <c r="X24" s="4"/>
      <c r="Y24" s="4"/>
      <c r="Z24" s="4"/>
      <c r="AA24" s="4"/>
      <c r="AB24" s="4">
        <f t="shared" si="8"/>
        <v>0</v>
      </c>
      <c r="AC24" s="71">
        <f t="shared" si="9"/>
        <v>0</v>
      </c>
      <c r="AD24" s="3"/>
      <c r="AE24" s="4"/>
      <c r="AF24" s="3"/>
      <c r="AG24" s="4"/>
      <c r="AH24" s="4"/>
      <c r="AI24" s="4"/>
      <c r="AJ24" s="4"/>
      <c r="AK24" s="4">
        <f t="shared" si="10"/>
        <v>0</v>
      </c>
      <c r="AL24" s="71">
        <f t="shared" si="11"/>
        <v>0</v>
      </c>
      <c r="AM24" s="3"/>
      <c r="AN24" s="4"/>
      <c r="AO24" s="4"/>
      <c r="AP24" s="4"/>
      <c r="AQ24" s="4"/>
      <c r="AR24" s="4"/>
      <c r="AS24" s="4"/>
      <c r="AT24" s="4">
        <f t="shared" si="12"/>
        <v>0</v>
      </c>
      <c r="AU24" s="71">
        <f t="shared" si="13"/>
        <v>0</v>
      </c>
      <c r="AV24" s="3"/>
      <c r="AW24" s="4"/>
      <c r="AX24" s="4"/>
      <c r="AY24" s="4"/>
      <c r="AZ24" s="4"/>
      <c r="BA24" s="4"/>
      <c r="BB24" s="4"/>
      <c r="BC24" s="4">
        <f t="shared" si="14"/>
        <v>0</v>
      </c>
      <c r="BD24" s="71">
        <f t="shared" si="15"/>
        <v>0</v>
      </c>
    </row>
    <row r="25" spans="1:56" ht="18" thickTop="1" thickBot="1">
      <c r="A25" s="118">
        <v>84505022011</v>
      </c>
      <c r="B25" s="91"/>
      <c r="C25" s="1"/>
      <c r="D25" s="64">
        <f t="shared" si="16"/>
        <v>0</v>
      </c>
      <c r="E25" s="65">
        <f t="shared" si="17"/>
        <v>0</v>
      </c>
      <c r="F25" s="66">
        <f t="shared" si="18"/>
        <v>0</v>
      </c>
      <c r="G25" s="67">
        <f t="shared" si="3"/>
        <v>0</v>
      </c>
      <c r="H25" s="68">
        <f t="shared" si="19"/>
        <v>0</v>
      </c>
      <c r="I25" s="69">
        <f t="shared" si="20"/>
        <v>0</v>
      </c>
      <c r="J25" s="2"/>
      <c r="K25" s="70">
        <f t="shared" si="21"/>
        <v>0</v>
      </c>
      <c r="L25" s="3"/>
      <c r="M25" s="4"/>
      <c r="N25" s="3"/>
      <c r="O25" s="4"/>
      <c r="P25" s="4"/>
      <c r="Q25" s="4"/>
      <c r="R25" s="4"/>
      <c r="S25" s="4">
        <f t="shared" si="6"/>
        <v>0</v>
      </c>
      <c r="T25" s="71">
        <f t="shared" si="7"/>
        <v>0</v>
      </c>
      <c r="U25" s="3"/>
      <c r="V25" s="4"/>
      <c r="W25" s="3"/>
      <c r="X25" s="4"/>
      <c r="Y25" s="4"/>
      <c r="Z25" s="4"/>
      <c r="AA25" s="4"/>
      <c r="AB25" s="4">
        <f t="shared" si="8"/>
        <v>0</v>
      </c>
      <c r="AC25" s="71">
        <f t="shared" si="9"/>
        <v>0</v>
      </c>
      <c r="AD25" s="3"/>
      <c r="AE25" s="4"/>
      <c r="AF25" s="3"/>
      <c r="AG25" s="4"/>
      <c r="AH25" s="4"/>
      <c r="AI25" s="4"/>
      <c r="AJ25" s="4"/>
      <c r="AK25" s="4">
        <f t="shared" si="10"/>
        <v>0</v>
      </c>
      <c r="AL25" s="71">
        <f t="shared" si="11"/>
        <v>0</v>
      </c>
      <c r="AM25" s="3"/>
      <c r="AN25" s="4"/>
      <c r="AO25" s="4"/>
      <c r="AP25" s="4"/>
      <c r="AQ25" s="4"/>
      <c r="AR25" s="4"/>
      <c r="AS25" s="4"/>
      <c r="AT25" s="4">
        <f t="shared" si="12"/>
        <v>0</v>
      </c>
      <c r="AU25" s="71">
        <f t="shared" si="13"/>
        <v>0</v>
      </c>
      <c r="AV25" s="3"/>
      <c r="AW25" s="4"/>
      <c r="AX25" s="4"/>
      <c r="AY25" s="4"/>
      <c r="AZ25" s="4"/>
      <c r="BA25" s="4"/>
      <c r="BB25" s="4"/>
      <c r="BC25" s="4">
        <f t="shared" si="14"/>
        <v>0</v>
      </c>
      <c r="BD25" s="71">
        <f t="shared" si="15"/>
        <v>0</v>
      </c>
    </row>
    <row r="26" spans="1:56" ht="18" thickTop="1" thickBot="1">
      <c r="A26" s="118">
        <v>84505072011</v>
      </c>
      <c r="B26" s="91"/>
      <c r="C26" s="1"/>
      <c r="D26" s="64">
        <f t="shared" si="16"/>
        <v>0</v>
      </c>
      <c r="E26" s="65">
        <f t="shared" si="17"/>
        <v>0</v>
      </c>
      <c r="F26" s="66">
        <f t="shared" si="18"/>
        <v>0</v>
      </c>
      <c r="G26" s="67">
        <f t="shared" si="3"/>
        <v>0</v>
      </c>
      <c r="H26" s="68">
        <f t="shared" si="19"/>
        <v>0</v>
      </c>
      <c r="I26" s="69">
        <f t="shared" si="20"/>
        <v>0</v>
      </c>
      <c r="J26" s="2"/>
      <c r="K26" s="70">
        <f t="shared" si="21"/>
        <v>0</v>
      </c>
      <c r="L26" s="3">
        <v>1.7</v>
      </c>
      <c r="M26" s="4"/>
      <c r="N26" s="3"/>
      <c r="O26" s="4"/>
      <c r="P26" s="4"/>
      <c r="Q26" s="4"/>
      <c r="R26" s="4"/>
      <c r="S26" s="4">
        <f t="shared" si="6"/>
        <v>0</v>
      </c>
      <c r="T26" s="71">
        <f t="shared" si="7"/>
        <v>0</v>
      </c>
      <c r="U26" s="3"/>
      <c r="V26" s="4"/>
      <c r="W26" s="3"/>
      <c r="X26" s="4"/>
      <c r="Y26" s="4"/>
      <c r="Z26" s="4"/>
      <c r="AA26" s="4"/>
      <c r="AB26" s="4">
        <f t="shared" si="8"/>
        <v>0</v>
      </c>
      <c r="AC26" s="71">
        <f t="shared" si="9"/>
        <v>0</v>
      </c>
      <c r="AD26" s="3"/>
      <c r="AE26" s="4"/>
      <c r="AF26" s="3"/>
      <c r="AG26" s="4"/>
      <c r="AH26" s="4"/>
      <c r="AI26" s="4"/>
      <c r="AJ26" s="4"/>
      <c r="AK26" s="4">
        <f t="shared" si="10"/>
        <v>0</v>
      </c>
      <c r="AL26" s="71">
        <f t="shared" si="11"/>
        <v>0</v>
      </c>
      <c r="AM26" s="3"/>
      <c r="AN26" s="4"/>
      <c r="AO26" s="4"/>
      <c r="AP26" s="4"/>
      <c r="AQ26" s="4"/>
      <c r="AR26" s="4"/>
      <c r="AS26" s="4"/>
      <c r="AT26" s="4">
        <f t="shared" si="12"/>
        <v>0</v>
      </c>
      <c r="AU26" s="71">
        <f t="shared" si="13"/>
        <v>0</v>
      </c>
      <c r="AV26" s="3"/>
      <c r="AW26" s="4"/>
      <c r="AX26" s="4"/>
      <c r="AY26" s="4"/>
      <c r="AZ26" s="4"/>
      <c r="BA26" s="4"/>
      <c r="BB26" s="4"/>
      <c r="BC26" s="4">
        <f t="shared" si="14"/>
        <v>0</v>
      </c>
      <c r="BD26" s="71">
        <f t="shared" si="15"/>
        <v>0</v>
      </c>
    </row>
    <row r="27" spans="1:56" ht="18" thickTop="1" thickBot="1">
      <c r="A27" s="118">
        <v>84505272011</v>
      </c>
      <c r="B27" s="91"/>
      <c r="C27" s="1"/>
      <c r="D27" s="64">
        <f t="shared" si="16"/>
        <v>0</v>
      </c>
      <c r="E27" s="65">
        <f t="shared" si="17"/>
        <v>0</v>
      </c>
      <c r="F27" s="66">
        <f t="shared" si="18"/>
        <v>0</v>
      </c>
      <c r="G27" s="67">
        <f t="shared" si="3"/>
        <v>0</v>
      </c>
      <c r="H27" s="68">
        <f t="shared" si="19"/>
        <v>0</v>
      </c>
      <c r="I27" s="69">
        <f t="shared" si="20"/>
        <v>0</v>
      </c>
      <c r="J27" s="2"/>
      <c r="K27" s="70">
        <f t="shared" si="21"/>
        <v>0</v>
      </c>
      <c r="L27" s="3"/>
      <c r="M27" s="4"/>
      <c r="N27" s="3"/>
      <c r="O27" s="4"/>
      <c r="P27" s="4"/>
      <c r="Q27" s="4"/>
      <c r="R27" s="4"/>
      <c r="S27" s="4">
        <f t="shared" si="6"/>
        <v>0</v>
      </c>
      <c r="T27" s="71">
        <f t="shared" si="7"/>
        <v>0</v>
      </c>
      <c r="U27" s="3"/>
      <c r="V27" s="4"/>
      <c r="W27" s="3"/>
      <c r="X27" s="4"/>
      <c r="Y27" s="4"/>
      <c r="Z27" s="4"/>
      <c r="AA27" s="4"/>
      <c r="AB27" s="4">
        <f t="shared" si="8"/>
        <v>0</v>
      </c>
      <c r="AC27" s="71">
        <f t="shared" si="9"/>
        <v>0</v>
      </c>
      <c r="AD27" s="3"/>
      <c r="AE27" s="4"/>
      <c r="AF27" s="3"/>
      <c r="AG27" s="4"/>
      <c r="AH27" s="4"/>
      <c r="AI27" s="4"/>
      <c r="AJ27" s="4"/>
      <c r="AK27" s="4">
        <f t="shared" si="10"/>
        <v>0</v>
      </c>
      <c r="AL27" s="71">
        <f t="shared" si="11"/>
        <v>0</v>
      </c>
      <c r="AM27" s="3"/>
      <c r="AN27" s="4"/>
      <c r="AO27" s="4"/>
      <c r="AP27" s="4"/>
      <c r="AQ27" s="4"/>
      <c r="AR27" s="4"/>
      <c r="AS27" s="4"/>
      <c r="AT27" s="4">
        <f t="shared" si="12"/>
        <v>0</v>
      </c>
      <c r="AU27" s="71">
        <f t="shared" si="13"/>
        <v>0</v>
      </c>
      <c r="AV27" s="3"/>
      <c r="AW27" s="4"/>
      <c r="AX27" s="4"/>
      <c r="AY27" s="4"/>
      <c r="AZ27" s="4"/>
      <c r="BA27" s="4"/>
      <c r="BB27" s="4"/>
      <c r="BC27" s="4">
        <f t="shared" si="14"/>
        <v>0</v>
      </c>
      <c r="BD27" s="71">
        <f t="shared" si="15"/>
        <v>0</v>
      </c>
    </row>
    <row r="28" spans="1:56" ht="18" thickTop="1" thickBot="1">
      <c r="A28" s="118">
        <v>84505352011</v>
      </c>
      <c r="B28" s="91"/>
      <c r="C28" s="1"/>
      <c r="D28" s="64">
        <f t="shared" si="16"/>
        <v>0</v>
      </c>
      <c r="E28" s="65">
        <f t="shared" si="17"/>
        <v>0</v>
      </c>
      <c r="F28" s="66">
        <f t="shared" si="18"/>
        <v>0</v>
      </c>
      <c r="G28" s="67">
        <f t="shared" si="3"/>
        <v>0</v>
      </c>
      <c r="H28" s="68">
        <f t="shared" si="19"/>
        <v>0</v>
      </c>
      <c r="I28" s="69">
        <f t="shared" si="20"/>
        <v>0</v>
      </c>
      <c r="J28" s="2"/>
      <c r="K28" s="70">
        <f t="shared" si="21"/>
        <v>0</v>
      </c>
      <c r="L28" s="3"/>
      <c r="M28" s="4"/>
      <c r="N28" s="3"/>
      <c r="O28" s="4"/>
      <c r="P28" s="4"/>
      <c r="Q28" s="4"/>
      <c r="R28" s="4"/>
      <c r="S28" s="4">
        <f t="shared" si="6"/>
        <v>0</v>
      </c>
      <c r="T28" s="71">
        <f t="shared" si="7"/>
        <v>0</v>
      </c>
      <c r="U28" s="3"/>
      <c r="V28" s="4"/>
      <c r="W28" s="3"/>
      <c r="X28" s="4"/>
      <c r="Y28" s="4"/>
      <c r="Z28" s="4"/>
      <c r="AA28" s="4"/>
      <c r="AB28" s="4">
        <f t="shared" si="8"/>
        <v>0</v>
      </c>
      <c r="AC28" s="71">
        <f t="shared" si="9"/>
        <v>0</v>
      </c>
      <c r="AD28" s="3"/>
      <c r="AE28" s="4"/>
      <c r="AF28" s="3"/>
      <c r="AG28" s="4"/>
      <c r="AH28" s="4"/>
      <c r="AI28" s="4"/>
      <c r="AJ28" s="4"/>
      <c r="AK28" s="4">
        <f t="shared" si="10"/>
        <v>0</v>
      </c>
      <c r="AL28" s="71">
        <f t="shared" si="11"/>
        <v>0</v>
      </c>
      <c r="AM28" s="3"/>
      <c r="AN28" s="4"/>
      <c r="AO28" s="4"/>
      <c r="AP28" s="4"/>
      <c r="AQ28" s="4"/>
      <c r="AR28" s="4"/>
      <c r="AS28" s="4"/>
      <c r="AT28" s="4">
        <f t="shared" si="12"/>
        <v>0</v>
      </c>
      <c r="AU28" s="71">
        <f t="shared" si="13"/>
        <v>0</v>
      </c>
      <c r="AV28" s="3"/>
      <c r="AW28" s="4"/>
      <c r="AX28" s="4"/>
      <c r="AY28" s="4"/>
      <c r="AZ28" s="4"/>
      <c r="BA28" s="4"/>
      <c r="BB28" s="4"/>
      <c r="BC28" s="4">
        <f t="shared" si="14"/>
        <v>0</v>
      </c>
      <c r="BD28" s="71">
        <f t="shared" si="15"/>
        <v>0</v>
      </c>
    </row>
    <row r="29" spans="1:56" ht="18" thickTop="1" thickBot="1">
      <c r="A29" s="118"/>
      <c r="B29" s="91"/>
      <c r="C29" s="1"/>
      <c r="D29" s="64">
        <f t="shared" si="16"/>
        <v>0</v>
      </c>
      <c r="E29" s="65">
        <f t="shared" si="17"/>
        <v>0</v>
      </c>
      <c r="F29" s="66">
        <f t="shared" si="18"/>
        <v>0</v>
      </c>
      <c r="G29" s="67">
        <f t="shared" si="3"/>
        <v>0</v>
      </c>
      <c r="H29" s="68">
        <f t="shared" si="19"/>
        <v>0</v>
      </c>
      <c r="I29" s="69">
        <f t="shared" si="20"/>
        <v>0</v>
      </c>
      <c r="J29" s="2"/>
      <c r="K29" s="70">
        <f t="shared" si="21"/>
        <v>0</v>
      </c>
      <c r="L29" s="3"/>
      <c r="M29" s="4"/>
      <c r="N29" s="3"/>
      <c r="O29" s="4"/>
      <c r="P29" s="4"/>
      <c r="Q29" s="4"/>
      <c r="R29" s="4"/>
      <c r="S29" s="4">
        <f t="shared" si="6"/>
        <v>0</v>
      </c>
      <c r="T29" s="71">
        <f t="shared" si="7"/>
        <v>0</v>
      </c>
      <c r="U29" s="3"/>
      <c r="V29" s="4"/>
      <c r="W29" s="3"/>
      <c r="X29" s="4"/>
      <c r="Y29" s="4"/>
      <c r="Z29" s="4"/>
      <c r="AA29" s="4"/>
      <c r="AB29" s="4">
        <f t="shared" si="8"/>
        <v>0</v>
      </c>
      <c r="AC29" s="71">
        <f t="shared" si="9"/>
        <v>0</v>
      </c>
      <c r="AD29" s="3"/>
      <c r="AE29" s="4"/>
      <c r="AF29" s="3"/>
      <c r="AG29" s="4"/>
      <c r="AH29" s="4"/>
      <c r="AI29" s="4"/>
      <c r="AJ29" s="4"/>
      <c r="AK29" s="4">
        <f t="shared" si="10"/>
        <v>0</v>
      </c>
      <c r="AL29" s="71">
        <f t="shared" si="11"/>
        <v>0</v>
      </c>
      <c r="AM29" s="3"/>
      <c r="AN29" s="4"/>
      <c r="AO29" s="4"/>
      <c r="AP29" s="4"/>
      <c r="AQ29" s="4"/>
      <c r="AR29" s="4"/>
      <c r="AS29" s="4"/>
      <c r="AT29" s="4">
        <f t="shared" si="12"/>
        <v>0</v>
      </c>
      <c r="AU29" s="71">
        <f t="shared" si="13"/>
        <v>0</v>
      </c>
      <c r="AV29" s="3"/>
      <c r="AW29" s="4"/>
      <c r="AX29" s="4"/>
      <c r="AY29" s="4"/>
      <c r="AZ29" s="4"/>
      <c r="BA29" s="4"/>
      <c r="BB29" s="4"/>
      <c r="BC29" s="4">
        <f t="shared" si="14"/>
        <v>0</v>
      </c>
      <c r="BD29" s="71">
        <f t="shared" si="15"/>
        <v>0</v>
      </c>
    </row>
    <row r="30" spans="1:56" ht="18" thickTop="1" thickBot="1">
      <c r="A30" s="118"/>
      <c r="B30" s="91"/>
      <c r="C30" s="1"/>
      <c r="D30" s="64">
        <f t="shared" si="16"/>
        <v>0</v>
      </c>
      <c r="E30" s="65">
        <f t="shared" si="17"/>
        <v>0</v>
      </c>
      <c r="F30" s="66">
        <f t="shared" si="18"/>
        <v>0</v>
      </c>
      <c r="G30" s="67">
        <f t="shared" si="3"/>
        <v>0</v>
      </c>
      <c r="H30" s="68">
        <f t="shared" si="19"/>
        <v>0</v>
      </c>
      <c r="I30" s="69">
        <f t="shared" si="20"/>
        <v>0</v>
      </c>
      <c r="J30" s="2"/>
      <c r="K30" s="70">
        <f t="shared" si="21"/>
        <v>0</v>
      </c>
      <c r="L30" s="3"/>
      <c r="M30" s="4"/>
      <c r="N30" s="3"/>
      <c r="O30" s="4"/>
      <c r="P30" s="4"/>
      <c r="Q30" s="4"/>
      <c r="R30" s="4"/>
      <c r="S30" s="4">
        <f t="shared" si="6"/>
        <v>0</v>
      </c>
      <c r="T30" s="71">
        <f t="shared" si="7"/>
        <v>0</v>
      </c>
      <c r="U30" s="3"/>
      <c r="V30" s="4"/>
      <c r="W30" s="3"/>
      <c r="X30" s="4"/>
      <c r="Y30" s="4"/>
      <c r="Z30" s="4"/>
      <c r="AA30" s="4"/>
      <c r="AB30" s="4">
        <f t="shared" si="8"/>
        <v>0</v>
      </c>
      <c r="AC30" s="71">
        <f t="shared" si="9"/>
        <v>0</v>
      </c>
      <c r="AD30" s="3"/>
      <c r="AE30" s="4"/>
      <c r="AF30" s="3"/>
      <c r="AG30" s="4"/>
      <c r="AH30" s="4"/>
      <c r="AI30" s="4"/>
      <c r="AJ30" s="4"/>
      <c r="AK30" s="4">
        <f t="shared" si="10"/>
        <v>0</v>
      </c>
      <c r="AL30" s="71">
        <f t="shared" si="11"/>
        <v>0</v>
      </c>
      <c r="AM30" s="3"/>
      <c r="AN30" s="4"/>
      <c r="AO30" s="4"/>
      <c r="AP30" s="4"/>
      <c r="AQ30" s="4"/>
      <c r="AR30" s="4"/>
      <c r="AS30" s="4"/>
      <c r="AT30" s="4">
        <f t="shared" si="12"/>
        <v>0</v>
      </c>
      <c r="AU30" s="71">
        <f t="shared" si="13"/>
        <v>0</v>
      </c>
      <c r="AV30" s="3"/>
      <c r="AW30" s="4"/>
      <c r="AX30" s="4"/>
      <c r="AY30" s="4"/>
      <c r="AZ30" s="4"/>
      <c r="BA30" s="4"/>
      <c r="BB30" s="4"/>
      <c r="BC30" s="4">
        <f t="shared" si="14"/>
        <v>0</v>
      </c>
      <c r="BD30" s="71">
        <f t="shared" si="15"/>
        <v>0</v>
      </c>
    </row>
    <row r="31" spans="1:56" ht="18" thickTop="1" thickBot="1">
      <c r="A31" s="118">
        <v>84504572011</v>
      </c>
      <c r="B31" s="91"/>
      <c r="C31" s="1"/>
      <c r="D31" s="64">
        <f t="shared" si="16"/>
        <v>0</v>
      </c>
      <c r="E31" s="65">
        <f t="shared" si="17"/>
        <v>0</v>
      </c>
      <c r="F31" s="66">
        <f t="shared" si="18"/>
        <v>0</v>
      </c>
      <c r="G31" s="67">
        <f t="shared" si="3"/>
        <v>0</v>
      </c>
      <c r="H31" s="68">
        <f t="shared" si="19"/>
        <v>0</v>
      </c>
      <c r="I31" s="69">
        <f t="shared" si="20"/>
        <v>0</v>
      </c>
      <c r="J31" s="2"/>
      <c r="K31" s="70">
        <f t="shared" si="21"/>
        <v>0</v>
      </c>
      <c r="L31" s="3"/>
      <c r="M31" s="4"/>
      <c r="N31" s="3"/>
      <c r="O31" s="4"/>
      <c r="P31" s="4"/>
      <c r="Q31" s="4"/>
      <c r="R31" s="4"/>
      <c r="S31" s="4">
        <f t="shared" si="6"/>
        <v>0</v>
      </c>
      <c r="T31" s="71">
        <f t="shared" si="7"/>
        <v>0</v>
      </c>
      <c r="U31" s="3"/>
      <c r="V31" s="4"/>
      <c r="W31" s="3"/>
      <c r="X31" s="4"/>
      <c r="Y31" s="4"/>
      <c r="Z31" s="4"/>
      <c r="AA31" s="4"/>
      <c r="AB31" s="4">
        <f t="shared" si="8"/>
        <v>0</v>
      </c>
      <c r="AC31" s="71">
        <f t="shared" si="9"/>
        <v>0</v>
      </c>
      <c r="AD31" s="3"/>
      <c r="AE31" s="4"/>
      <c r="AF31" s="3"/>
      <c r="AG31" s="4"/>
      <c r="AH31" s="4"/>
      <c r="AI31" s="4"/>
      <c r="AJ31" s="4"/>
      <c r="AK31" s="4">
        <f t="shared" si="10"/>
        <v>0</v>
      </c>
      <c r="AL31" s="71">
        <f t="shared" si="11"/>
        <v>0</v>
      </c>
      <c r="AM31" s="3"/>
      <c r="AN31" s="4"/>
      <c r="AO31" s="4"/>
      <c r="AP31" s="4"/>
      <c r="AQ31" s="4"/>
      <c r="AR31" s="4"/>
      <c r="AS31" s="4"/>
      <c r="AT31" s="4">
        <f t="shared" si="12"/>
        <v>0</v>
      </c>
      <c r="AU31" s="71">
        <f t="shared" si="13"/>
        <v>0</v>
      </c>
      <c r="AV31" s="3"/>
      <c r="AW31" s="4"/>
      <c r="AX31" s="4"/>
      <c r="AY31" s="4"/>
      <c r="AZ31" s="4"/>
      <c r="BA31" s="4"/>
      <c r="BB31" s="4"/>
      <c r="BC31" s="4">
        <f t="shared" si="14"/>
        <v>0</v>
      </c>
      <c r="BD31" s="71">
        <f t="shared" si="15"/>
        <v>0</v>
      </c>
    </row>
    <row r="32" spans="1:56" ht="18" thickTop="1" thickBot="1">
      <c r="A32" s="118"/>
      <c r="B32" s="91"/>
      <c r="C32" s="1"/>
      <c r="D32" s="64">
        <f t="shared" si="16"/>
        <v>0</v>
      </c>
      <c r="E32" s="65">
        <f t="shared" si="17"/>
        <v>0</v>
      </c>
      <c r="F32" s="66">
        <f t="shared" si="18"/>
        <v>0</v>
      </c>
      <c r="G32" s="67">
        <f t="shared" si="3"/>
        <v>0</v>
      </c>
      <c r="H32" s="68">
        <f t="shared" si="19"/>
        <v>0</v>
      </c>
      <c r="I32" s="69">
        <f t="shared" si="20"/>
        <v>0</v>
      </c>
      <c r="J32" s="2"/>
      <c r="K32" s="70">
        <f t="shared" si="21"/>
        <v>0</v>
      </c>
      <c r="L32" s="3"/>
      <c r="M32" s="4"/>
      <c r="N32" s="3"/>
      <c r="O32" s="4"/>
      <c r="P32" s="4"/>
      <c r="Q32" s="4"/>
      <c r="R32" s="4"/>
      <c r="S32" s="4">
        <f t="shared" si="6"/>
        <v>0</v>
      </c>
      <c r="T32" s="71">
        <f t="shared" si="7"/>
        <v>0</v>
      </c>
      <c r="U32" s="3"/>
      <c r="V32" s="4"/>
      <c r="W32" s="3"/>
      <c r="X32" s="4"/>
      <c r="Y32" s="4"/>
      <c r="Z32" s="4"/>
      <c r="AA32" s="4"/>
      <c r="AB32" s="4">
        <f t="shared" si="8"/>
        <v>0</v>
      </c>
      <c r="AC32" s="71">
        <f t="shared" si="9"/>
        <v>0</v>
      </c>
      <c r="AD32" s="3"/>
      <c r="AE32" s="4"/>
      <c r="AF32" s="3"/>
      <c r="AG32" s="4"/>
      <c r="AH32" s="4"/>
      <c r="AI32" s="4"/>
      <c r="AJ32" s="4"/>
      <c r="AK32" s="4">
        <f t="shared" si="10"/>
        <v>0</v>
      </c>
      <c r="AL32" s="71">
        <f t="shared" si="11"/>
        <v>0</v>
      </c>
      <c r="AM32" s="3"/>
      <c r="AN32" s="4"/>
      <c r="AO32" s="4"/>
      <c r="AP32" s="4"/>
      <c r="AQ32" s="4"/>
      <c r="AR32" s="4"/>
      <c r="AS32" s="4"/>
      <c r="AT32" s="4">
        <f t="shared" si="12"/>
        <v>0</v>
      </c>
      <c r="AU32" s="71">
        <f t="shared" si="13"/>
        <v>0</v>
      </c>
      <c r="AV32" s="3"/>
      <c r="AW32" s="4"/>
      <c r="AX32" s="4"/>
      <c r="AY32" s="4"/>
      <c r="AZ32" s="4"/>
      <c r="BA32" s="4"/>
      <c r="BB32" s="4"/>
      <c r="BC32" s="4">
        <f t="shared" si="14"/>
        <v>0</v>
      </c>
      <c r="BD32" s="71">
        <f t="shared" si="15"/>
        <v>0</v>
      </c>
    </row>
    <row r="33" spans="1:57" ht="18" thickTop="1" thickBot="1">
      <c r="A33" s="118"/>
      <c r="B33" s="91"/>
      <c r="C33" s="1"/>
      <c r="D33" s="64">
        <f t="shared" si="16"/>
        <v>0</v>
      </c>
      <c r="E33" s="65">
        <f t="shared" si="17"/>
        <v>0</v>
      </c>
      <c r="F33" s="66">
        <f t="shared" si="18"/>
        <v>0</v>
      </c>
      <c r="G33" s="67">
        <f t="shared" si="3"/>
        <v>0</v>
      </c>
      <c r="H33" s="68">
        <f t="shared" si="19"/>
        <v>0</v>
      </c>
      <c r="I33" s="69">
        <f t="shared" si="20"/>
        <v>0</v>
      </c>
      <c r="J33" s="2"/>
      <c r="K33" s="70">
        <f t="shared" si="21"/>
        <v>0</v>
      </c>
      <c r="L33" s="3"/>
      <c r="M33" s="4"/>
      <c r="N33" s="3"/>
      <c r="O33" s="4"/>
      <c r="P33" s="4"/>
      <c r="Q33" s="4"/>
      <c r="R33" s="4"/>
      <c r="S33" s="4">
        <f t="shared" si="6"/>
        <v>0</v>
      </c>
      <c r="T33" s="71">
        <f t="shared" si="7"/>
        <v>0</v>
      </c>
      <c r="U33" s="3"/>
      <c r="V33" s="4"/>
      <c r="W33" s="3"/>
      <c r="X33" s="4"/>
      <c r="Y33" s="4"/>
      <c r="Z33" s="4"/>
      <c r="AA33" s="4"/>
      <c r="AB33" s="4">
        <f t="shared" si="8"/>
        <v>0</v>
      </c>
      <c r="AC33" s="71">
        <f t="shared" si="9"/>
        <v>0</v>
      </c>
      <c r="AD33" s="3"/>
      <c r="AE33" s="4"/>
      <c r="AF33" s="3"/>
      <c r="AG33" s="4"/>
      <c r="AH33" s="4"/>
      <c r="AI33" s="4"/>
      <c r="AJ33" s="4"/>
      <c r="AK33" s="4">
        <f t="shared" si="10"/>
        <v>0</v>
      </c>
      <c r="AL33" s="71">
        <f t="shared" si="11"/>
        <v>0</v>
      </c>
      <c r="AM33" s="3"/>
      <c r="AN33" s="4"/>
      <c r="AO33" s="4"/>
      <c r="AP33" s="4"/>
      <c r="AQ33" s="4"/>
      <c r="AR33" s="4"/>
      <c r="AS33" s="4"/>
      <c r="AT33" s="4">
        <f t="shared" si="12"/>
        <v>0</v>
      </c>
      <c r="AU33" s="71">
        <f t="shared" si="13"/>
        <v>0</v>
      </c>
      <c r="AV33" s="3"/>
      <c r="AW33" s="4"/>
      <c r="AX33" s="4"/>
      <c r="AY33" s="4"/>
      <c r="AZ33" s="4"/>
      <c r="BA33" s="4"/>
      <c r="BB33" s="4"/>
      <c r="BC33" s="4">
        <f t="shared" si="14"/>
        <v>0</v>
      </c>
      <c r="BD33" s="71">
        <f t="shared" si="15"/>
        <v>0</v>
      </c>
    </row>
    <row r="34" spans="1:57" ht="18" thickTop="1" thickBot="1">
      <c r="A34" s="118"/>
      <c r="B34" s="91"/>
      <c r="C34" s="1"/>
      <c r="D34" s="64">
        <f t="shared" si="16"/>
        <v>0</v>
      </c>
      <c r="E34" s="65">
        <f t="shared" si="17"/>
        <v>0</v>
      </c>
      <c r="F34" s="66">
        <f t="shared" si="18"/>
        <v>0</v>
      </c>
      <c r="G34" s="67">
        <f t="shared" si="3"/>
        <v>0</v>
      </c>
      <c r="H34" s="68">
        <f t="shared" si="19"/>
        <v>0</v>
      </c>
      <c r="I34" s="69">
        <f t="shared" si="20"/>
        <v>0</v>
      </c>
      <c r="J34" s="2"/>
      <c r="K34" s="70">
        <f t="shared" si="21"/>
        <v>0</v>
      </c>
      <c r="L34" s="3"/>
      <c r="M34" s="4"/>
      <c r="N34" s="3"/>
      <c r="O34" s="4"/>
      <c r="P34" s="4"/>
      <c r="Q34" s="4"/>
      <c r="R34" s="4"/>
      <c r="S34" s="4">
        <f t="shared" si="6"/>
        <v>0</v>
      </c>
      <c r="T34" s="71">
        <f t="shared" si="7"/>
        <v>0</v>
      </c>
      <c r="U34" s="3"/>
      <c r="V34" s="4"/>
      <c r="W34" s="3"/>
      <c r="X34" s="4"/>
      <c r="Y34" s="4"/>
      <c r="Z34" s="4"/>
      <c r="AA34" s="4"/>
      <c r="AB34" s="4">
        <f t="shared" si="8"/>
        <v>0</v>
      </c>
      <c r="AC34" s="71">
        <f t="shared" si="9"/>
        <v>0</v>
      </c>
      <c r="AD34" s="3"/>
      <c r="AE34" s="4"/>
      <c r="AF34" s="3"/>
      <c r="AG34" s="4"/>
      <c r="AH34" s="4"/>
      <c r="AI34" s="4"/>
      <c r="AJ34" s="4"/>
      <c r="AK34" s="4">
        <f t="shared" si="10"/>
        <v>0</v>
      </c>
      <c r="AL34" s="71">
        <f t="shared" si="11"/>
        <v>0</v>
      </c>
      <c r="AM34" s="3"/>
      <c r="AN34" s="4"/>
      <c r="AO34" s="4"/>
      <c r="AP34" s="4"/>
      <c r="AQ34" s="4"/>
      <c r="AR34" s="4"/>
      <c r="AS34" s="4"/>
      <c r="AT34" s="4">
        <f t="shared" si="12"/>
        <v>0</v>
      </c>
      <c r="AU34" s="71">
        <f t="shared" si="13"/>
        <v>0</v>
      </c>
      <c r="AV34" s="3"/>
      <c r="AW34" s="4"/>
      <c r="AX34" s="4"/>
      <c r="AY34" s="4"/>
      <c r="AZ34" s="4"/>
      <c r="BA34" s="4"/>
      <c r="BB34" s="4"/>
      <c r="BC34" s="4">
        <f t="shared" si="14"/>
        <v>0</v>
      </c>
      <c r="BD34" s="71">
        <f t="shared" si="15"/>
        <v>0</v>
      </c>
    </row>
    <row r="35" spans="1:57" ht="18" thickTop="1" thickBot="1">
      <c r="A35" s="118">
        <v>84504892011</v>
      </c>
      <c r="B35" s="91"/>
      <c r="C35" s="1"/>
      <c r="D35" s="64">
        <f t="shared" si="16"/>
        <v>0</v>
      </c>
      <c r="E35" s="65">
        <f t="shared" si="17"/>
        <v>0</v>
      </c>
      <c r="F35" s="66">
        <f t="shared" si="18"/>
        <v>0</v>
      </c>
      <c r="G35" s="67">
        <f t="shared" si="3"/>
        <v>0</v>
      </c>
      <c r="H35" s="68">
        <f t="shared" si="19"/>
        <v>0</v>
      </c>
      <c r="I35" s="69">
        <f t="shared" si="20"/>
        <v>0</v>
      </c>
      <c r="J35" s="2"/>
      <c r="K35" s="70">
        <f t="shared" si="21"/>
        <v>0</v>
      </c>
      <c r="L35" s="3"/>
      <c r="M35" s="4"/>
      <c r="N35" s="3"/>
      <c r="O35" s="4"/>
      <c r="P35" s="4"/>
      <c r="Q35" s="4"/>
      <c r="R35" s="4"/>
      <c r="S35" s="4">
        <f t="shared" si="6"/>
        <v>0</v>
      </c>
      <c r="T35" s="71">
        <f t="shared" si="7"/>
        <v>0</v>
      </c>
      <c r="U35" s="3"/>
      <c r="V35" s="4"/>
      <c r="W35" s="3"/>
      <c r="X35" s="4"/>
      <c r="Y35" s="4"/>
      <c r="Z35" s="4"/>
      <c r="AA35" s="4"/>
      <c r="AB35" s="4">
        <f t="shared" si="8"/>
        <v>0</v>
      </c>
      <c r="AC35" s="71">
        <f t="shared" si="9"/>
        <v>0</v>
      </c>
      <c r="AD35" s="3"/>
      <c r="AE35" s="4"/>
      <c r="AF35" s="3"/>
      <c r="AG35" s="4"/>
      <c r="AH35" s="4"/>
      <c r="AI35" s="4"/>
      <c r="AJ35" s="4"/>
      <c r="AK35" s="4">
        <f t="shared" si="10"/>
        <v>0</v>
      </c>
      <c r="AL35" s="71">
        <f t="shared" si="11"/>
        <v>0</v>
      </c>
      <c r="AM35" s="3"/>
      <c r="AN35" s="4"/>
      <c r="AO35" s="4"/>
      <c r="AP35" s="4"/>
      <c r="AQ35" s="4"/>
      <c r="AR35" s="4"/>
      <c r="AS35" s="4"/>
      <c r="AT35" s="4">
        <f t="shared" si="12"/>
        <v>0</v>
      </c>
      <c r="AU35" s="71">
        <f t="shared" si="13"/>
        <v>0</v>
      </c>
      <c r="AV35" s="3"/>
      <c r="AW35" s="4"/>
      <c r="AX35" s="4"/>
      <c r="AY35" s="4"/>
      <c r="AZ35" s="4"/>
      <c r="BA35" s="4"/>
      <c r="BB35" s="4"/>
      <c r="BC35" s="4">
        <f t="shared" si="14"/>
        <v>0</v>
      </c>
      <c r="BD35" s="71">
        <f t="shared" si="15"/>
        <v>0</v>
      </c>
    </row>
    <row r="36" spans="1:57" ht="18" thickTop="1" thickBot="1">
      <c r="A36" s="92"/>
      <c r="B36" s="91"/>
      <c r="C36" s="1"/>
      <c r="D36" s="64">
        <f t="shared" si="16"/>
        <v>0</v>
      </c>
      <c r="E36" s="65">
        <f t="shared" si="17"/>
        <v>0</v>
      </c>
      <c r="F36" s="66">
        <f t="shared" si="18"/>
        <v>0</v>
      </c>
      <c r="G36" s="67">
        <f t="shared" si="3"/>
        <v>0</v>
      </c>
      <c r="H36" s="68">
        <f t="shared" si="19"/>
        <v>0</v>
      </c>
      <c r="I36" s="69">
        <f t="shared" si="20"/>
        <v>0</v>
      </c>
      <c r="J36" s="2"/>
      <c r="K36" s="70">
        <f t="shared" si="21"/>
        <v>0</v>
      </c>
      <c r="L36" s="3"/>
      <c r="M36" s="4"/>
      <c r="N36" s="3"/>
      <c r="O36" s="4"/>
      <c r="P36" s="4"/>
      <c r="Q36" s="4"/>
      <c r="R36" s="4"/>
      <c r="S36" s="4">
        <f t="shared" si="6"/>
        <v>0</v>
      </c>
      <c r="T36" s="71">
        <f t="shared" si="7"/>
        <v>0</v>
      </c>
      <c r="U36" s="3"/>
      <c r="V36" s="4"/>
      <c r="W36" s="3"/>
      <c r="X36" s="4"/>
      <c r="Y36" s="4"/>
      <c r="Z36" s="4"/>
      <c r="AA36" s="4"/>
      <c r="AB36" s="4">
        <f t="shared" si="8"/>
        <v>0</v>
      </c>
      <c r="AC36" s="71">
        <f t="shared" si="9"/>
        <v>0</v>
      </c>
      <c r="AD36" s="3"/>
      <c r="AE36" s="4"/>
      <c r="AF36" s="3"/>
      <c r="AG36" s="4"/>
      <c r="AH36" s="4"/>
      <c r="AI36" s="4"/>
      <c r="AJ36" s="4"/>
      <c r="AK36" s="4">
        <f t="shared" si="10"/>
        <v>0</v>
      </c>
      <c r="AL36" s="71">
        <f t="shared" si="11"/>
        <v>0</v>
      </c>
      <c r="AM36" s="3"/>
      <c r="AN36" s="4"/>
      <c r="AO36" s="4"/>
      <c r="AP36" s="4"/>
      <c r="AQ36" s="4"/>
      <c r="AR36" s="4"/>
      <c r="AS36" s="4"/>
      <c r="AT36" s="4">
        <f t="shared" si="12"/>
        <v>0</v>
      </c>
      <c r="AU36" s="71">
        <f t="shared" si="13"/>
        <v>0</v>
      </c>
      <c r="AV36" s="3"/>
      <c r="AW36" s="4"/>
      <c r="AX36" s="4"/>
      <c r="AY36" s="4"/>
      <c r="AZ36" s="4"/>
      <c r="BA36" s="4"/>
      <c r="BB36" s="4"/>
      <c r="BC36" s="4">
        <f t="shared" si="14"/>
        <v>0</v>
      </c>
      <c r="BD36" s="71">
        <f t="shared" si="15"/>
        <v>0</v>
      </c>
    </row>
    <row r="37" spans="1:57" ht="18" thickTop="1" thickBot="1">
      <c r="A37" s="118">
        <v>84504592011</v>
      </c>
      <c r="B37" s="91"/>
      <c r="C37" s="1"/>
      <c r="D37" s="64">
        <f t="shared" si="16"/>
        <v>0</v>
      </c>
      <c r="E37" s="65">
        <f t="shared" si="17"/>
        <v>0</v>
      </c>
      <c r="F37" s="66">
        <f t="shared" si="18"/>
        <v>0</v>
      </c>
      <c r="G37" s="67">
        <f t="shared" si="3"/>
        <v>0</v>
      </c>
      <c r="H37" s="68">
        <f t="shared" si="19"/>
        <v>0</v>
      </c>
      <c r="I37" s="69">
        <f t="shared" si="20"/>
        <v>0</v>
      </c>
      <c r="J37" s="2"/>
      <c r="K37" s="70">
        <f t="shared" si="21"/>
        <v>0</v>
      </c>
      <c r="L37" s="3"/>
      <c r="M37" s="4"/>
      <c r="N37" s="3"/>
      <c r="O37" s="4"/>
      <c r="P37" s="4"/>
      <c r="Q37" s="4"/>
      <c r="R37" s="4"/>
      <c r="S37" s="4">
        <f t="shared" si="6"/>
        <v>0</v>
      </c>
      <c r="T37" s="71">
        <f t="shared" si="7"/>
        <v>0</v>
      </c>
      <c r="U37" s="3"/>
      <c r="V37" s="4"/>
      <c r="W37" s="3"/>
      <c r="X37" s="4"/>
      <c r="Y37" s="4"/>
      <c r="Z37" s="4"/>
      <c r="AA37" s="4"/>
      <c r="AB37" s="4">
        <f t="shared" si="8"/>
        <v>0</v>
      </c>
      <c r="AC37" s="71">
        <f t="shared" si="9"/>
        <v>0</v>
      </c>
      <c r="AD37" s="3"/>
      <c r="AE37" s="4"/>
      <c r="AF37" s="3"/>
      <c r="AG37" s="4"/>
      <c r="AH37" s="4"/>
      <c r="AI37" s="4"/>
      <c r="AJ37" s="4"/>
      <c r="AK37" s="4">
        <f t="shared" si="10"/>
        <v>0</v>
      </c>
      <c r="AL37" s="71">
        <f t="shared" si="11"/>
        <v>0</v>
      </c>
      <c r="AM37" s="3"/>
      <c r="AN37" s="4"/>
      <c r="AO37" s="3"/>
      <c r="AP37" s="4"/>
      <c r="AQ37" s="4"/>
      <c r="AR37" s="4"/>
      <c r="AS37" s="4"/>
      <c r="AT37" s="4">
        <f t="shared" si="12"/>
        <v>0</v>
      </c>
      <c r="AU37" s="71">
        <f t="shared" si="13"/>
        <v>0</v>
      </c>
      <c r="AV37" s="3"/>
      <c r="AW37" s="4"/>
      <c r="AX37" s="4"/>
      <c r="AY37" s="4"/>
      <c r="AZ37" s="4"/>
      <c r="BA37" s="4"/>
      <c r="BB37" s="4"/>
      <c r="BC37" s="4">
        <f t="shared" si="14"/>
        <v>0</v>
      </c>
      <c r="BD37" s="71">
        <f t="shared" si="15"/>
        <v>0</v>
      </c>
    </row>
    <row r="38" spans="1:57" ht="18" thickTop="1" thickBot="1">
      <c r="A38" s="118">
        <v>84504502011</v>
      </c>
      <c r="B38" s="125"/>
      <c r="C38" s="1"/>
      <c r="D38" s="64">
        <f t="shared" si="16"/>
        <v>0</v>
      </c>
      <c r="E38" s="65">
        <f t="shared" si="17"/>
        <v>0</v>
      </c>
      <c r="F38" s="66">
        <f t="shared" si="18"/>
        <v>0</v>
      </c>
      <c r="G38" s="67">
        <f t="shared" si="3"/>
        <v>0</v>
      </c>
      <c r="H38" s="68">
        <f t="shared" si="19"/>
        <v>0</v>
      </c>
      <c r="I38" s="69">
        <f t="shared" si="20"/>
        <v>0</v>
      </c>
      <c r="J38" s="2"/>
      <c r="K38" s="70">
        <f t="shared" si="21"/>
        <v>0</v>
      </c>
      <c r="L38" s="3"/>
      <c r="M38" s="4"/>
      <c r="N38" s="3"/>
      <c r="O38" s="4"/>
      <c r="P38" s="4"/>
      <c r="Q38" s="4"/>
      <c r="R38" s="4"/>
      <c r="S38" s="4">
        <f t="shared" si="6"/>
        <v>0</v>
      </c>
      <c r="T38" s="71">
        <f t="shared" si="7"/>
        <v>0</v>
      </c>
      <c r="U38" s="3"/>
      <c r="V38" s="4"/>
      <c r="W38" s="3"/>
      <c r="X38" s="4"/>
      <c r="Y38" s="4"/>
      <c r="Z38" s="4"/>
      <c r="AA38" s="4"/>
      <c r="AB38" s="4">
        <f t="shared" si="8"/>
        <v>0</v>
      </c>
      <c r="AC38" s="71">
        <f t="shared" si="9"/>
        <v>0</v>
      </c>
      <c r="AD38" s="3"/>
      <c r="AE38" s="4"/>
      <c r="AF38" s="3"/>
      <c r="AG38" s="4"/>
      <c r="AH38" s="4"/>
      <c r="AI38" s="4"/>
      <c r="AJ38" s="4"/>
      <c r="AK38" s="4">
        <f t="shared" si="10"/>
        <v>0</v>
      </c>
      <c r="AL38" s="71">
        <f t="shared" si="11"/>
        <v>0</v>
      </c>
      <c r="AM38" s="3"/>
      <c r="AN38" s="4"/>
      <c r="AO38" s="4"/>
      <c r="AP38" s="4"/>
      <c r="AQ38" s="4"/>
      <c r="AR38" s="4"/>
      <c r="AS38" s="4"/>
      <c r="AT38" s="4">
        <f t="shared" si="12"/>
        <v>0</v>
      </c>
      <c r="AU38" s="71">
        <f t="shared" si="13"/>
        <v>0</v>
      </c>
      <c r="AV38" s="3"/>
      <c r="AW38" s="4"/>
      <c r="AX38" s="4"/>
      <c r="AY38" s="4"/>
      <c r="AZ38" s="4"/>
      <c r="BA38" s="4"/>
      <c r="BB38" s="4"/>
      <c r="BC38" s="4">
        <f t="shared" si="14"/>
        <v>0</v>
      </c>
      <c r="BD38" s="71">
        <f t="shared" si="15"/>
        <v>0</v>
      </c>
    </row>
    <row r="39" spans="1:57" ht="18" thickTop="1" thickBot="1">
      <c r="A39" s="93"/>
      <c r="B39" s="116"/>
      <c r="C39" s="73"/>
      <c r="D39" s="64">
        <f t="shared" si="16"/>
        <v>0</v>
      </c>
      <c r="E39" s="65">
        <f t="shared" si="17"/>
        <v>0</v>
      </c>
      <c r="F39" s="66">
        <f t="shared" si="18"/>
        <v>0</v>
      </c>
      <c r="G39" s="67">
        <f t="shared" si="3"/>
        <v>0</v>
      </c>
      <c r="H39" s="65">
        <f t="shared" si="19"/>
        <v>0</v>
      </c>
      <c r="I39" s="74">
        <f t="shared" si="20"/>
        <v>0</v>
      </c>
      <c r="J39" s="75"/>
      <c r="K39" s="70">
        <f t="shared" si="21"/>
        <v>0</v>
      </c>
      <c r="L39" s="76"/>
      <c r="M39" s="77"/>
      <c r="N39" s="76"/>
      <c r="O39" s="77"/>
      <c r="P39" s="77"/>
      <c r="Q39" s="77"/>
      <c r="R39" s="77"/>
      <c r="S39" s="4">
        <f t="shared" si="6"/>
        <v>0</v>
      </c>
      <c r="T39" s="78">
        <f t="shared" si="7"/>
        <v>0</v>
      </c>
      <c r="U39" s="76"/>
      <c r="V39" s="77"/>
      <c r="W39" s="76"/>
      <c r="X39" s="77"/>
      <c r="Y39" s="77"/>
      <c r="Z39" s="77"/>
      <c r="AA39" s="77"/>
      <c r="AB39" s="77">
        <f t="shared" si="8"/>
        <v>0</v>
      </c>
      <c r="AC39" s="78">
        <f t="shared" si="9"/>
        <v>0</v>
      </c>
      <c r="AD39" s="76"/>
      <c r="AE39" s="77"/>
      <c r="AF39" s="76"/>
      <c r="AG39" s="77"/>
      <c r="AH39" s="77"/>
      <c r="AI39" s="77"/>
      <c r="AJ39" s="77"/>
      <c r="AK39" s="4">
        <f t="shared" si="10"/>
        <v>0</v>
      </c>
      <c r="AL39" s="71">
        <f t="shared" si="11"/>
        <v>0</v>
      </c>
      <c r="AM39" s="76"/>
      <c r="AN39" s="4"/>
      <c r="AO39" s="4"/>
      <c r="AP39" s="4"/>
      <c r="AQ39" s="4"/>
      <c r="AR39" s="77"/>
      <c r="AS39" s="77"/>
      <c r="AT39" s="4">
        <f t="shared" si="12"/>
        <v>0</v>
      </c>
      <c r="AU39" s="71">
        <f t="shared" si="13"/>
        <v>0</v>
      </c>
      <c r="AV39" s="76"/>
      <c r="AW39" s="77"/>
      <c r="AX39" s="77"/>
      <c r="AY39" s="77"/>
      <c r="AZ39" s="77"/>
      <c r="BA39" s="77"/>
      <c r="BB39" s="77"/>
      <c r="BC39" s="4">
        <f t="shared" si="14"/>
        <v>0</v>
      </c>
      <c r="BD39" s="71">
        <f t="shared" si="15"/>
        <v>0</v>
      </c>
    </row>
    <row r="40" spans="1:57" ht="18" thickTop="1" thickBot="1">
      <c r="B40" s="117"/>
      <c r="C40" s="79"/>
      <c r="D40" s="4">
        <f t="shared" ref="D40:D44" si="22">T40</f>
        <v>0</v>
      </c>
      <c r="E40" s="4">
        <f t="shared" ref="E40:E44" si="23">AC40</f>
        <v>0</v>
      </c>
      <c r="F40" s="4">
        <f t="shared" ref="F40:F44" si="24">AL40</f>
        <v>0</v>
      </c>
      <c r="G40" s="67">
        <f t="shared" si="3"/>
        <v>0</v>
      </c>
      <c r="H40" s="4">
        <f t="shared" ref="H40:H44" si="25">BD40</f>
        <v>0</v>
      </c>
      <c r="I40" s="80">
        <f t="shared" ref="I40:I44" si="26">(D40+E40+F40+G40+H40)*0.7/5</f>
        <v>0</v>
      </c>
      <c r="J40" s="80"/>
      <c r="K40" s="70">
        <f t="shared" si="21"/>
        <v>0</v>
      </c>
      <c r="L40" s="79"/>
      <c r="M40" s="79"/>
      <c r="N40" s="79"/>
      <c r="O40" s="79"/>
      <c r="P40" s="79"/>
      <c r="Q40" s="79"/>
      <c r="R40" s="79"/>
      <c r="S40" s="4">
        <f t="shared" si="6"/>
        <v>0</v>
      </c>
      <c r="T40" s="4">
        <f t="shared" si="7"/>
        <v>0</v>
      </c>
      <c r="U40" s="79"/>
      <c r="V40" s="79"/>
      <c r="W40" s="79"/>
      <c r="X40" s="79"/>
      <c r="Y40" s="79"/>
      <c r="Z40" s="79"/>
      <c r="AA40" s="79"/>
      <c r="AB40" s="4">
        <f t="shared" si="8"/>
        <v>0</v>
      </c>
      <c r="AC40" s="4">
        <f t="shared" si="9"/>
        <v>0</v>
      </c>
      <c r="AD40" s="79"/>
      <c r="AE40" s="79"/>
      <c r="AF40" s="79"/>
      <c r="AG40" s="79"/>
      <c r="AH40" s="79"/>
      <c r="AI40" s="79"/>
      <c r="AJ40" s="79"/>
      <c r="AK40" s="4">
        <f t="shared" si="10"/>
        <v>0</v>
      </c>
      <c r="AL40" s="71">
        <f t="shared" si="11"/>
        <v>0</v>
      </c>
      <c r="AM40" s="79"/>
      <c r="AN40" s="4"/>
      <c r="AO40" s="4"/>
      <c r="AP40" s="4"/>
      <c r="AQ40" s="4"/>
      <c r="AR40" s="79"/>
      <c r="AS40" s="79"/>
      <c r="AT40" s="4">
        <f t="shared" si="12"/>
        <v>0</v>
      </c>
      <c r="AU40" s="71">
        <f t="shared" si="13"/>
        <v>0</v>
      </c>
      <c r="AV40" s="79"/>
      <c r="AW40" s="79"/>
      <c r="AX40" s="79"/>
      <c r="AY40" s="79"/>
      <c r="AZ40" s="79"/>
      <c r="BA40" s="79"/>
      <c r="BB40" s="79"/>
      <c r="BC40" s="4">
        <f t="shared" si="14"/>
        <v>0</v>
      </c>
      <c r="BD40" s="71">
        <f t="shared" si="15"/>
        <v>0</v>
      </c>
      <c r="BE40" s="79"/>
    </row>
    <row r="41" spans="1:57" ht="18" thickTop="1" thickBot="1">
      <c r="B41" s="117"/>
      <c r="C41" s="79"/>
      <c r="D41" s="4">
        <f t="shared" si="22"/>
        <v>0</v>
      </c>
      <c r="E41" s="4">
        <f t="shared" si="23"/>
        <v>0</v>
      </c>
      <c r="F41" s="4">
        <f t="shared" si="24"/>
        <v>0</v>
      </c>
      <c r="G41" s="67">
        <f t="shared" si="3"/>
        <v>0</v>
      </c>
      <c r="H41" s="4">
        <f t="shared" si="25"/>
        <v>0</v>
      </c>
      <c r="I41" s="80">
        <f t="shared" si="26"/>
        <v>0</v>
      </c>
      <c r="J41" s="80"/>
      <c r="K41" s="70">
        <f t="shared" si="21"/>
        <v>0</v>
      </c>
      <c r="L41" s="79"/>
      <c r="M41" s="79"/>
      <c r="N41" s="79"/>
      <c r="O41" s="79"/>
      <c r="P41" s="79"/>
      <c r="Q41" s="79"/>
      <c r="R41" s="79"/>
      <c r="S41" s="4">
        <f t="shared" si="6"/>
        <v>0</v>
      </c>
      <c r="T41" s="4">
        <f t="shared" si="7"/>
        <v>0</v>
      </c>
      <c r="U41" s="79"/>
      <c r="V41" s="79"/>
      <c r="W41" s="79"/>
      <c r="X41" s="79"/>
      <c r="Y41" s="79"/>
      <c r="Z41" s="79"/>
      <c r="AA41" s="79"/>
      <c r="AB41" s="4">
        <f t="shared" si="8"/>
        <v>0</v>
      </c>
      <c r="AC41" s="4">
        <f t="shared" si="9"/>
        <v>0</v>
      </c>
      <c r="AD41" s="79"/>
      <c r="AE41" s="79"/>
      <c r="AF41" s="4"/>
      <c r="AG41" s="79"/>
      <c r="AH41" s="79"/>
      <c r="AI41" s="79"/>
      <c r="AJ41" s="79"/>
      <c r="AK41" s="4">
        <f t="shared" si="10"/>
        <v>0</v>
      </c>
      <c r="AL41" s="71">
        <f t="shared" si="11"/>
        <v>0</v>
      </c>
      <c r="AM41" s="79"/>
      <c r="AN41" s="4"/>
      <c r="AO41" s="4"/>
      <c r="AP41" s="4"/>
      <c r="AQ41" s="4"/>
      <c r="AR41" s="79"/>
      <c r="AS41" s="79"/>
      <c r="AT41" s="4">
        <f t="shared" si="12"/>
        <v>0</v>
      </c>
      <c r="AU41" s="71">
        <f t="shared" si="13"/>
        <v>0</v>
      </c>
      <c r="AV41" s="79"/>
      <c r="AW41" s="79"/>
      <c r="AX41" s="79"/>
      <c r="AY41" s="79"/>
      <c r="AZ41" s="79"/>
      <c r="BA41" s="79"/>
      <c r="BB41" s="79"/>
      <c r="BC41" s="4">
        <f t="shared" si="14"/>
        <v>0</v>
      </c>
      <c r="BD41" s="71">
        <f t="shared" si="15"/>
        <v>0</v>
      </c>
      <c r="BE41" s="79"/>
    </row>
    <row r="42" spans="1:57" ht="18" thickTop="1" thickBot="1">
      <c r="B42" s="117"/>
      <c r="C42" s="79"/>
      <c r="D42" s="4">
        <f t="shared" si="22"/>
        <v>0</v>
      </c>
      <c r="E42" s="4">
        <f t="shared" si="23"/>
        <v>0</v>
      </c>
      <c r="F42" s="4">
        <f t="shared" si="24"/>
        <v>0</v>
      </c>
      <c r="G42" s="67">
        <f t="shared" si="3"/>
        <v>0</v>
      </c>
      <c r="H42" s="4">
        <f t="shared" si="25"/>
        <v>0</v>
      </c>
      <c r="I42" s="80">
        <f t="shared" si="26"/>
        <v>0</v>
      </c>
      <c r="J42" s="80"/>
      <c r="K42" s="70">
        <f t="shared" si="21"/>
        <v>0</v>
      </c>
      <c r="L42" s="79"/>
      <c r="M42" s="79"/>
      <c r="N42" s="79"/>
      <c r="O42" s="79"/>
      <c r="P42" s="79"/>
      <c r="Q42" s="79"/>
      <c r="R42" s="79"/>
      <c r="S42" s="4">
        <f t="shared" si="6"/>
        <v>0</v>
      </c>
      <c r="T42" s="4">
        <f t="shared" si="7"/>
        <v>0</v>
      </c>
      <c r="U42" s="79"/>
      <c r="V42" s="79"/>
      <c r="W42" s="79"/>
      <c r="X42" s="79"/>
      <c r="Y42" s="79"/>
      <c r="Z42" s="79"/>
      <c r="AA42" s="79"/>
      <c r="AB42" s="4">
        <f t="shared" si="8"/>
        <v>0</v>
      </c>
      <c r="AC42" s="4">
        <f t="shared" si="9"/>
        <v>0</v>
      </c>
      <c r="AD42" s="79"/>
      <c r="AE42" s="79"/>
      <c r="AF42" s="79"/>
      <c r="AG42" s="79"/>
      <c r="AH42" s="79"/>
      <c r="AI42" s="79"/>
      <c r="AJ42" s="79"/>
      <c r="AK42" s="4">
        <f t="shared" si="10"/>
        <v>0</v>
      </c>
      <c r="AL42" s="71">
        <f t="shared" si="11"/>
        <v>0</v>
      </c>
      <c r="AM42" s="79"/>
      <c r="AN42" s="4"/>
      <c r="AO42" s="4"/>
      <c r="AP42" s="4"/>
      <c r="AQ42" s="4"/>
      <c r="AR42" s="79"/>
      <c r="AS42" s="79"/>
      <c r="AT42" s="4">
        <f t="shared" si="12"/>
        <v>0</v>
      </c>
      <c r="AU42" s="71">
        <f t="shared" si="13"/>
        <v>0</v>
      </c>
      <c r="AV42" s="79"/>
      <c r="AW42" s="79"/>
      <c r="AX42" s="79"/>
      <c r="AY42" s="79"/>
      <c r="AZ42" s="79"/>
      <c r="BA42" s="79"/>
      <c r="BB42" s="79"/>
      <c r="BC42" s="4">
        <f t="shared" si="14"/>
        <v>0</v>
      </c>
      <c r="BD42" s="71">
        <f t="shared" si="15"/>
        <v>0</v>
      </c>
      <c r="BE42" s="79"/>
    </row>
    <row r="43" spans="1:57" ht="18" thickTop="1" thickBot="1">
      <c r="B43" s="117"/>
      <c r="C43" s="79"/>
      <c r="D43" s="4">
        <f t="shared" si="22"/>
        <v>0</v>
      </c>
      <c r="E43" s="4">
        <f t="shared" si="23"/>
        <v>0</v>
      </c>
      <c r="F43" s="4">
        <f t="shared" si="24"/>
        <v>0</v>
      </c>
      <c r="G43" s="67">
        <f t="shared" si="3"/>
        <v>0</v>
      </c>
      <c r="H43" s="4">
        <f t="shared" si="25"/>
        <v>0</v>
      </c>
      <c r="I43" s="80">
        <f t="shared" si="26"/>
        <v>0</v>
      </c>
      <c r="J43" s="80"/>
      <c r="K43" s="70">
        <f t="shared" si="21"/>
        <v>0</v>
      </c>
      <c r="L43" s="79"/>
      <c r="M43" s="79"/>
      <c r="N43" s="79"/>
      <c r="O43" s="79"/>
      <c r="P43" s="79"/>
      <c r="Q43" s="79"/>
      <c r="R43" s="79"/>
      <c r="S43" s="4">
        <f t="shared" si="6"/>
        <v>0</v>
      </c>
      <c r="T43" s="4">
        <f t="shared" si="7"/>
        <v>0</v>
      </c>
      <c r="U43" s="79"/>
      <c r="V43" s="79"/>
      <c r="W43" s="79"/>
      <c r="X43" s="79"/>
      <c r="Y43" s="79"/>
      <c r="Z43" s="79"/>
      <c r="AA43" s="79"/>
      <c r="AB43" s="4">
        <f t="shared" si="8"/>
        <v>0</v>
      </c>
      <c r="AC43" s="4">
        <f t="shared" si="9"/>
        <v>0</v>
      </c>
      <c r="AD43" s="79"/>
      <c r="AE43" s="79"/>
      <c r="AF43" s="79"/>
      <c r="AG43" s="79"/>
      <c r="AH43" s="79"/>
      <c r="AI43" s="79"/>
      <c r="AJ43" s="79"/>
      <c r="AK43" s="4">
        <f t="shared" si="10"/>
        <v>0</v>
      </c>
      <c r="AL43" s="71">
        <f t="shared" si="11"/>
        <v>0</v>
      </c>
      <c r="AM43" s="79"/>
      <c r="AN43" s="4"/>
      <c r="AO43" s="4"/>
      <c r="AP43" s="4"/>
      <c r="AQ43" s="4"/>
      <c r="AR43" s="79"/>
      <c r="AS43" s="79"/>
      <c r="AT43" s="4">
        <f t="shared" si="12"/>
        <v>0</v>
      </c>
      <c r="AU43" s="71">
        <f t="shared" si="13"/>
        <v>0</v>
      </c>
      <c r="AV43" s="79"/>
      <c r="AW43" s="79"/>
      <c r="AX43" s="79"/>
      <c r="AY43" s="79"/>
      <c r="AZ43" s="79"/>
      <c r="BA43" s="79"/>
      <c r="BB43" s="79"/>
      <c r="BC43" s="4">
        <f t="shared" si="14"/>
        <v>0</v>
      </c>
      <c r="BD43" s="71">
        <f t="shared" si="15"/>
        <v>0</v>
      </c>
      <c r="BE43" s="79"/>
    </row>
    <row r="44" spans="1:57" ht="18" thickTop="1" thickBot="1">
      <c r="B44" s="117"/>
      <c r="C44" s="79"/>
      <c r="D44" s="4">
        <f t="shared" si="22"/>
        <v>0</v>
      </c>
      <c r="E44" s="4">
        <f t="shared" si="23"/>
        <v>0</v>
      </c>
      <c r="F44" s="4">
        <f t="shared" si="24"/>
        <v>0</v>
      </c>
      <c r="G44" s="67">
        <f t="shared" si="3"/>
        <v>0</v>
      </c>
      <c r="H44" s="4">
        <f t="shared" si="25"/>
        <v>0</v>
      </c>
      <c r="I44" s="80">
        <f t="shared" si="26"/>
        <v>0</v>
      </c>
      <c r="J44" s="80"/>
      <c r="K44" s="70">
        <f t="shared" si="21"/>
        <v>0</v>
      </c>
      <c r="L44" s="79"/>
      <c r="M44" s="79"/>
      <c r="N44" s="79"/>
      <c r="O44" s="79"/>
      <c r="P44" s="79"/>
      <c r="Q44" s="79"/>
      <c r="R44" s="79"/>
      <c r="S44" s="4">
        <f t="shared" si="6"/>
        <v>0</v>
      </c>
      <c r="T44" s="4">
        <f t="shared" si="7"/>
        <v>0</v>
      </c>
      <c r="U44" s="79"/>
      <c r="V44" s="79"/>
      <c r="W44" s="79"/>
      <c r="X44" s="79"/>
      <c r="Y44" s="79"/>
      <c r="Z44" s="79"/>
      <c r="AA44" s="79"/>
      <c r="AB44" s="4">
        <f t="shared" si="8"/>
        <v>0</v>
      </c>
      <c r="AC44" s="4">
        <f t="shared" si="9"/>
        <v>0</v>
      </c>
      <c r="AD44" s="79"/>
      <c r="AE44" s="79"/>
      <c r="AF44" s="79"/>
      <c r="AG44" s="79"/>
      <c r="AH44" s="79"/>
      <c r="AI44" s="79"/>
      <c r="AJ44" s="79"/>
      <c r="AK44" s="4">
        <f t="shared" si="10"/>
        <v>0</v>
      </c>
      <c r="AL44" s="71">
        <f t="shared" si="11"/>
        <v>0</v>
      </c>
      <c r="AM44" s="79"/>
      <c r="AN44" s="4"/>
      <c r="AO44" s="4"/>
      <c r="AP44" s="4"/>
      <c r="AQ44" s="4"/>
      <c r="AR44" s="79"/>
      <c r="AS44" s="79"/>
      <c r="AT44" s="4">
        <f t="shared" si="12"/>
        <v>0</v>
      </c>
      <c r="AU44" s="71">
        <f t="shared" si="13"/>
        <v>0</v>
      </c>
      <c r="AV44" s="79"/>
      <c r="AW44" s="79"/>
      <c r="AX44" s="79"/>
      <c r="AY44" s="79"/>
      <c r="AZ44" s="79"/>
      <c r="BA44" s="79"/>
      <c r="BB44" s="79"/>
      <c r="BC44" s="4">
        <f t="shared" si="14"/>
        <v>0</v>
      </c>
      <c r="BD44" s="71">
        <f t="shared" si="15"/>
        <v>0</v>
      </c>
      <c r="BE44" s="79"/>
    </row>
    <row r="45" spans="1:57" ht="17.25" customHeight="1" thickTop="1" thickBot="1">
      <c r="A45" s="118">
        <v>84504412011</v>
      </c>
      <c r="B45" s="104"/>
      <c r="C45" s="105"/>
      <c r="D45" s="79">
        <f>U45</f>
        <v>0.70000000000000007</v>
      </c>
      <c r="E45" s="79">
        <f>AD45</f>
        <v>0</v>
      </c>
      <c r="F45" s="79">
        <f>AM45</f>
        <v>0.99230769230769222</v>
      </c>
      <c r="G45" s="79">
        <f>AV45</f>
        <v>1.0615384615384615</v>
      </c>
      <c r="H45" s="79">
        <f>AV45</f>
        <v>1.0615384615384615</v>
      </c>
      <c r="I45" s="79">
        <f>(D45+E45+F45+G45+H45)*0.7/5</f>
        <v>0.53415384615384609</v>
      </c>
      <c r="J45" s="79"/>
      <c r="K45" s="70">
        <f t="shared" si="21"/>
        <v>0.53415384615384609</v>
      </c>
      <c r="L45" s="79">
        <f>I45+J45*0.4*5/36</f>
        <v>0.53415384615384609</v>
      </c>
      <c r="M45" s="106"/>
      <c r="N45" s="105"/>
      <c r="O45" s="79"/>
      <c r="P45" s="79"/>
      <c r="Q45" s="79"/>
      <c r="R45" s="79"/>
      <c r="S45" s="79">
        <v>2.8</v>
      </c>
      <c r="T45" s="79">
        <f>N45*0.6+O45*0.4+P45*0.4+Q45*0.2+R45/5+S45*0.6</f>
        <v>1.68</v>
      </c>
      <c r="U45" s="106">
        <f>T45*5/12</f>
        <v>0.70000000000000007</v>
      </c>
      <c r="V45" s="105"/>
      <c r="W45" s="79"/>
      <c r="X45" s="79"/>
      <c r="Y45" s="79"/>
      <c r="Z45" s="79"/>
      <c r="AA45" s="79"/>
      <c r="AB45" s="106">
        <v>3.6</v>
      </c>
      <c r="AC45" s="105">
        <f>W45*0.6+X45*0.4+Y45*0.4+Z45*0.4+AA45/5*AB45*0.6</f>
        <v>0</v>
      </c>
      <c r="AD45" s="106">
        <f>AC45*5/12</f>
        <v>0</v>
      </c>
      <c r="AE45" s="105"/>
      <c r="AF45" s="79"/>
      <c r="AG45" s="79"/>
      <c r="AH45" s="79"/>
      <c r="AI45" s="79"/>
      <c r="AJ45" s="79"/>
      <c r="AK45" s="79">
        <v>4.3</v>
      </c>
      <c r="AL45" s="79">
        <f>AF45*0.6+AG45*0.4+AH45*0.4+AI45*0.4+AJ45/5+AK45*0.6</f>
        <v>2.5799999999999996</v>
      </c>
      <c r="AM45" s="107">
        <f>AL45*5/13</f>
        <v>0.99230769230769222</v>
      </c>
      <c r="AN45" s="105"/>
      <c r="AO45" s="79"/>
      <c r="AP45" s="79"/>
      <c r="AQ45" s="79"/>
      <c r="AR45" s="79"/>
      <c r="AS45" s="79"/>
      <c r="AT45" s="79">
        <v>4.5999999999999996</v>
      </c>
      <c r="AU45" s="79">
        <f>AO45*0.6+AP45*0.4+AQ45*0.4+AR45*0.4+AS45/5+AT45*0.6</f>
        <v>2.76</v>
      </c>
      <c r="AV45" s="106">
        <f>AU45*5/13</f>
        <v>1.0615384615384615</v>
      </c>
      <c r="AW45" s="105"/>
      <c r="AX45" s="79"/>
      <c r="AY45" s="79"/>
      <c r="AZ45" s="79"/>
      <c r="BA45" s="79"/>
      <c r="BB45" s="79"/>
      <c r="BC45" s="79">
        <v>5</v>
      </c>
      <c r="BD45" s="79"/>
      <c r="BE45" s="106"/>
    </row>
    <row r="46" spans="1:57" ht="21.75" thickTop="1" thickBot="1">
      <c r="A46" s="118">
        <v>84504602011</v>
      </c>
      <c r="B46" s="72"/>
      <c r="C46" s="1">
        <v>1</v>
      </c>
      <c r="D46" s="64">
        <f t="shared" ref="D46:D47" si="27">T46</f>
        <v>0</v>
      </c>
      <c r="E46" s="65">
        <f t="shared" ref="E46:E47" si="28">AC46</f>
        <v>0</v>
      </c>
      <c r="F46" s="66">
        <f t="shared" ref="F46:F47" si="29">AL46</f>
        <v>0</v>
      </c>
      <c r="G46" s="67">
        <f t="shared" ref="G46:G47" si="30">AU46</f>
        <v>0</v>
      </c>
      <c r="H46" s="68">
        <f t="shared" ref="H46:H47" si="31">BD46</f>
        <v>0</v>
      </c>
      <c r="I46" s="69">
        <f t="shared" ref="I46:I47" si="32">(D46+E46+F46+G46+H46)*0.7/5</f>
        <v>0</v>
      </c>
      <c r="J46" s="2"/>
      <c r="K46" s="70">
        <f t="shared" si="21"/>
        <v>0</v>
      </c>
      <c r="L46" s="81"/>
      <c r="M46" s="4"/>
      <c r="N46" s="3"/>
      <c r="O46" s="4"/>
      <c r="P46" s="4"/>
      <c r="Q46" s="4"/>
      <c r="R46" s="4"/>
      <c r="S46" s="4">
        <f t="shared" ref="S46:S47" si="33">M46*0.6+N46*0.4+O46*0.4+P46*0.2+Q46/5+R46*0.6</f>
        <v>0</v>
      </c>
      <c r="T46" s="71">
        <f t="shared" ref="T46:T47" si="34">S46*5/12</f>
        <v>0</v>
      </c>
      <c r="U46" s="3"/>
      <c r="V46" s="4"/>
      <c r="W46" s="3"/>
      <c r="X46" s="4"/>
      <c r="Y46" s="4"/>
      <c r="Z46" s="4"/>
      <c r="AA46" s="4"/>
      <c r="AB46" s="4">
        <f t="shared" ref="AB46:AB47" si="35">V46*0.6+W46*0.4+X46*0.4+Y46*0.4+Z46/5*AA46*0.6</f>
        <v>0</v>
      </c>
      <c r="AC46" s="71">
        <f t="shared" ref="AC46:AC47" si="36">AB46*5/12</f>
        <v>0</v>
      </c>
      <c r="AD46" s="3"/>
      <c r="AE46" s="4"/>
      <c r="AF46" s="3"/>
      <c r="AG46" s="4"/>
      <c r="AH46" s="4"/>
      <c r="AI46" s="4"/>
      <c r="AJ46" s="4"/>
      <c r="AK46" s="4">
        <f t="shared" ref="AK46:AK47" si="37">AE46*0.6+AF46*0.4+AG46*0.4+AH46*0.2+AI46/5+AJ46*0.6</f>
        <v>0</v>
      </c>
      <c r="AL46" s="71">
        <f t="shared" ref="AL46:AL47" si="38">AK46*5/13</f>
        <v>0</v>
      </c>
      <c r="AM46" s="3"/>
      <c r="AN46" s="4"/>
      <c r="AO46" s="4"/>
      <c r="AP46" s="4"/>
      <c r="AQ46" s="4"/>
      <c r="AR46" s="4"/>
      <c r="AS46" s="4"/>
      <c r="AT46" s="4">
        <f t="shared" ref="AT46:AT47" si="39">AN46*0.6+AO46*0.4+AP46*0.4+AQ46*0.4+AR46/5+AS46*0.6</f>
        <v>0</v>
      </c>
      <c r="AU46" s="71">
        <f t="shared" ref="AU46:AU47" si="40">AT46*5/13</f>
        <v>0</v>
      </c>
      <c r="AV46" s="3"/>
      <c r="AW46" s="4"/>
      <c r="AX46" s="3"/>
      <c r="AY46" s="4"/>
      <c r="AZ46" s="4"/>
      <c r="BA46" s="4"/>
      <c r="BB46" s="4"/>
      <c r="BC46" s="4">
        <f t="shared" ref="BC46:BC47" si="41">AW46*0.6+AX46*0.4+AY46*0.4+AZ46*0.4+BA46/5+BB46*0.6</f>
        <v>0</v>
      </c>
      <c r="BD46" s="71">
        <f t="shared" ref="BD46:BD47" si="42">BC46*5/13</f>
        <v>0</v>
      </c>
    </row>
    <row r="47" spans="1:57" ht="21.75" thickTop="1" thickBot="1">
      <c r="A47" s="118">
        <v>84504692011</v>
      </c>
      <c r="B47" s="72"/>
      <c r="C47" s="1">
        <v>1</v>
      </c>
      <c r="D47" s="64">
        <f t="shared" si="27"/>
        <v>0</v>
      </c>
      <c r="E47" s="65">
        <f t="shared" si="28"/>
        <v>0</v>
      </c>
      <c r="F47" s="66">
        <f t="shared" si="29"/>
        <v>0</v>
      </c>
      <c r="G47" s="67">
        <f t="shared" si="30"/>
        <v>0</v>
      </c>
      <c r="H47" s="68">
        <f t="shared" si="31"/>
        <v>0</v>
      </c>
      <c r="I47" s="69">
        <f t="shared" si="32"/>
        <v>0</v>
      </c>
      <c r="J47" s="2"/>
      <c r="K47" s="70">
        <f t="shared" si="21"/>
        <v>0</v>
      </c>
      <c r="L47" s="81"/>
      <c r="M47" s="4"/>
      <c r="N47" s="3"/>
      <c r="O47" s="4"/>
      <c r="P47" s="4"/>
      <c r="Q47" s="4"/>
      <c r="R47" s="4"/>
      <c r="S47" s="4">
        <f t="shared" si="33"/>
        <v>0</v>
      </c>
      <c r="T47" s="71">
        <f t="shared" si="34"/>
        <v>0</v>
      </c>
      <c r="U47" s="3"/>
      <c r="V47" s="4"/>
      <c r="W47" s="3"/>
      <c r="X47" s="4"/>
      <c r="Y47" s="4"/>
      <c r="Z47" s="4"/>
      <c r="AA47" s="4"/>
      <c r="AB47" s="4">
        <f t="shared" si="35"/>
        <v>0</v>
      </c>
      <c r="AC47" s="71">
        <f t="shared" si="36"/>
        <v>0</v>
      </c>
      <c r="AD47" s="3"/>
      <c r="AE47" s="4"/>
      <c r="AF47" s="3"/>
      <c r="AG47" s="4"/>
      <c r="AH47" s="4"/>
      <c r="AI47" s="4"/>
      <c r="AJ47" s="4"/>
      <c r="AK47" s="4">
        <f t="shared" si="37"/>
        <v>0</v>
      </c>
      <c r="AL47" s="71">
        <f t="shared" si="38"/>
        <v>0</v>
      </c>
      <c r="AM47" s="3"/>
      <c r="AN47" s="4"/>
      <c r="AO47" s="4"/>
      <c r="AP47" s="4"/>
      <c r="AQ47" s="4"/>
      <c r="AR47" s="4"/>
      <c r="AS47" s="4"/>
      <c r="AT47" s="4">
        <f t="shared" si="39"/>
        <v>0</v>
      </c>
      <c r="AU47" s="71">
        <f t="shared" si="40"/>
        <v>0</v>
      </c>
      <c r="AV47" s="3"/>
      <c r="AW47" s="4"/>
      <c r="AX47" s="3"/>
      <c r="AY47" s="4"/>
      <c r="AZ47" s="4"/>
      <c r="BA47" s="4"/>
      <c r="BB47" s="4"/>
      <c r="BC47" s="4">
        <f t="shared" si="41"/>
        <v>0</v>
      </c>
      <c r="BD47" s="71">
        <f t="shared" si="42"/>
        <v>0</v>
      </c>
    </row>
    <row r="48" spans="1:57" ht="17.25" customHeight="1" thickTop="1" thickBot="1">
      <c r="A48" s="118">
        <v>84504712011</v>
      </c>
      <c r="B48" s="104"/>
      <c r="C48" s="105"/>
      <c r="D48" s="79">
        <f>U48</f>
        <v>0.70000000000000007</v>
      </c>
      <c r="E48" s="79">
        <f>AD48</f>
        <v>0</v>
      </c>
      <c r="F48" s="79">
        <f>AM48</f>
        <v>0.99230769230769222</v>
      </c>
      <c r="G48" s="79">
        <f>AV48</f>
        <v>1.0615384615384615</v>
      </c>
      <c r="H48" s="79">
        <f>AV48</f>
        <v>1.0615384615384615</v>
      </c>
      <c r="I48" s="79">
        <f>(D48+E48+F48+G48+H48)*0.7/5</f>
        <v>0.53415384615384609</v>
      </c>
      <c r="J48" s="79"/>
      <c r="K48" s="79">
        <v>3.8</v>
      </c>
      <c r="M48" s="106"/>
      <c r="N48" s="105"/>
      <c r="O48" s="79"/>
      <c r="P48" s="79"/>
      <c r="Q48" s="79"/>
      <c r="R48" s="79"/>
      <c r="S48" s="79">
        <v>2.8</v>
      </c>
      <c r="T48" s="79">
        <f>N48*0.6+O48*0.4+P48*0.4+Q48*0.2+R48/5+S48*0.6</f>
        <v>1.68</v>
      </c>
      <c r="U48" s="106">
        <f>T48*5/12</f>
        <v>0.70000000000000007</v>
      </c>
      <c r="V48" s="105"/>
      <c r="W48" s="79"/>
      <c r="X48" s="79"/>
      <c r="Y48" s="79"/>
      <c r="Z48" s="79"/>
      <c r="AA48" s="79"/>
      <c r="AB48" s="106">
        <v>3.6</v>
      </c>
      <c r="AC48" s="105">
        <f>W48*0.6+X48*0.4+Y48*0.4+Z48*0.4+AA48/5*AB48*0.6</f>
        <v>0</v>
      </c>
      <c r="AD48" s="106">
        <f>AC48*5/12</f>
        <v>0</v>
      </c>
      <c r="AE48" s="105"/>
      <c r="AF48" s="79"/>
      <c r="AG48" s="79"/>
      <c r="AH48" s="79"/>
      <c r="AI48" s="79"/>
      <c r="AJ48" s="79"/>
      <c r="AK48" s="79">
        <v>4.3</v>
      </c>
      <c r="AL48" s="79">
        <f>AF48*0.6+AG48*0.4+AH48*0.4+AI48*0.4+AJ48/5+AK48*0.6</f>
        <v>2.5799999999999996</v>
      </c>
      <c r="AM48" s="107">
        <f>AL48*5/13</f>
        <v>0.99230769230769222</v>
      </c>
      <c r="AN48" s="105"/>
      <c r="AO48" s="79"/>
      <c r="AP48" s="79"/>
      <c r="AQ48" s="79"/>
      <c r="AR48" s="79"/>
      <c r="AS48" s="79"/>
      <c r="AT48" s="79">
        <v>4.5999999999999996</v>
      </c>
      <c r="AU48" s="79">
        <f>AO48*0.6+AP48*0.4+AQ48*0.4+AR48*0.4+AS48/5+AT48*0.6</f>
        <v>2.76</v>
      </c>
      <c r="AV48" s="106">
        <f>AU48*5/13</f>
        <v>1.0615384615384615</v>
      </c>
      <c r="AW48" s="105"/>
      <c r="AX48" s="79"/>
      <c r="AY48" s="79"/>
      <c r="AZ48" s="79"/>
      <c r="BA48" s="79"/>
      <c r="BB48" s="79"/>
      <c r="BC48" s="79">
        <v>5</v>
      </c>
      <c r="BD48" s="79"/>
      <c r="BE48" s="106"/>
    </row>
    <row r="49" spans="1:57" ht="21.75" thickTop="1" thickBot="1">
      <c r="A49" s="118">
        <v>84504782011</v>
      </c>
      <c r="B49" s="72"/>
      <c r="C49" s="1">
        <v>1</v>
      </c>
      <c r="D49" s="64">
        <f t="shared" ref="D49" si="43">T49</f>
        <v>0</v>
      </c>
      <c r="E49" s="65">
        <f t="shared" ref="E49" si="44">AC49</f>
        <v>0</v>
      </c>
      <c r="F49" s="66">
        <f t="shared" ref="F49" si="45">AL49</f>
        <v>0</v>
      </c>
      <c r="G49" s="67">
        <f t="shared" ref="G49" si="46">AU49</f>
        <v>0</v>
      </c>
      <c r="H49" s="68">
        <f t="shared" ref="H49" si="47">BD49</f>
        <v>0</v>
      </c>
      <c r="I49" s="69">
        <f t="shared" ref="I49" si="48">(D49+E49+F49+G49+H49)*0.7/5</f>
        <v>0</v>
      </c>
      <c r="J49" s="2"/>
      <c r="K49" s="70">
        <f t="shared" ref="K49" si="49">I49+J49*0.4*5/36</f>
        <v>0</v>
      </c>
      <c r="L49" s="81"/>
      <c r="M49" s="4"/>
      <c r="N49" s="3"/>
      <c r="O49" s="4"/>
      <c r="P49" s="4"/>
      <c r="Q49" s="4"/>
      <c r="R49" s="4"/>
      <c r="S49" s="4">
        <f t="shared" ref="S49" si="50">M49*0.6+N49*0.4+O49*0.4+P49*0.2+Q49/5+R49*0.6</f>
        <v>0</v>
      </c>
      <c r="T49" s="71">
        <f t="shared" ref="T49" si="51">S49*5/12</f>
        <v>0</v>
      </c>
      <c r="U49" s="3"/>
      <c r="V49" s="4"/>
      <c r="W49" s="3"/>
      <c r="X49" s="4"/>
      <c r="Y49" s="4"/>
      <c r="Z49" s="4"/>
      <c r="AA49" s="4"/>
      <c r="AB49" s="4">
        <f t="shared" ref="AB49" si="52">V49*0.6+W49*0.4+X49*0.4+Y49*0.4+Z49/5*AA49*0.6</f>
        <v>0</v>
      </c>
      <c r="AC49" s="71">
        <f t="shared" ref="AC49" si="53">AB49*5/12</f>
        <v>0</v>
      </c>
      <c r="AD49" s="3"/>
      <c r="AE49" s="4"/>
      <c r="AF49" s="3"/>
      <c r="AG49" s="4"/>
      <c r="AH49" s="4"/>
      <c r="AI49" s="4"/>
      <c r="AJ49" s="4"/>
      <c r="AK49" s="4">
        <f t="shared" ref="AK49" si="54">AE49*0.6+AF49*0.4+AG49*0.4+AH49*0.2+AI49/5+AJ49*0.6</f>
        <v>0</v>
      </c>
      <c r="AL49" s="71">
        <f t="shared" ref="AL49" si="55">AK49*5/13</f>
        <v>0</v>
      </c>
      <c r="AM49" s="3"/>
      <c r="AN49" s="4"/>
      <c r="AO49" s="4"/>
      <c r="AP49" s="4"/>
      <c r="AQ49" s="4"/>
      <c r="AR49" s="4"/>
      <c r="AS49" s="4"/>
      <c r="AT49" s="4">
        <f t="shared" ref="AT49" si="56">AN49*0.6+AO49*0.4+AP49*0.4+AQ49*0.4+AR49/5+AS49*0.6</f>
        <v>0</v>
      </c>
      <c r="AU49" s="71">
        <f t="shared" ref="AU49" si="57">AT49*5/13</f>
        <v>0</v>
      </c>
      <c r="AV49" s="3"/>
      <c r="AW49" s="4"/>
      <c r="AX49" s="3"/>
      <c r="AY49" s="4"/>
      <c r="AZ49" s="4"/>
      <c r="BA49" s="4"/>
      <c r="BB49" s="4"/>
      <c r="BC49" s="4">
        <f t="shared" ref="BC49" si="58">AW49*0.6+AX49*0.4+AY49*0.4+AZ49*0.4+BA49/5+BB49*0.6</f>
        <v>0</v>
      </c>
      <c r="BD49" s="71">
        <f t="shared" ref="BD49" si="59">BC49*5/13</f>
        <v>0</v>
      </c>
    </row>
    <row r="50" spans="1:57" ht="17.25" customHeight="1" thickTop="1">
      <c r="A50" s="118">
        <v>84505122011</v>
      </c>
      <c r="B50" s="104"/>
      <c r="C50" s="105"/>
      <c r="D50" s="79">
        <f>U50</f>
        <v>1</v>
      </c>
      <c r="E50" s="79">
        <f>AD50</f>
        <v>0</v>
      </c>
      <c r="F50" s="79">
        <f>AM50</f>
        <v>0.76153846153846139</v>
      </c>
      <c r="G50" s="79">
        <f>AV50</f>
        <v>0.89999999999999991</v>
      </c>
      <c r="H50" s="79">
        <f>AV50</f>
        <v>0.89999999999999991</v>
      </c>
      <c r="I50" s="79">
        <f>(D50+E50+F50+G50+H50)*0.7/5</f>
        <v>0.49861538461538457</v>
      </c>
      <c r="J50" s="79"/>
      <c r="K50" s="79">
        <f>I50+J50*0.4*5/36</f>
        <v>0.49861538461538457</v>
      </c>
      <c r="M50" s="106"/>
      <c r="N50" s="105"/>
      <c r="O50" s="79"/>
      <c r="P50" s="79"/>
      <c r="Q50" s="79"/>
      <c r="R50" s="79"/>
      <c r="S50" s="79">
        <v>4</v>
      </c>
      <c r="T50" s="79">
        <f>N50*0.6+O50*0.4+P50*0.4+Q50*0.2+R50/5+S50*0.6</f>
        <v>2.4</v>
      </c>
      <c r="U50" s="106">
        <f>T50*5/12</f>
        <v>1</v>
      </c>
      <c r="V50" s="105"/>
      <c r="W50" s="79"/>
      <c r="X50" s="79"/>
      <c r="Y50" s="79"/>
      <c r="Z50" s="79"/>
      <c r="AA50" s="79"/>
      <c r="AB50" s="106">
        <v>4.0999999999999996</v>
      </c>
      <c r="AC50" s="105">
        <f>W50*0.6+X50*0.4+Y50*0.4+Z50*0.4+AA50/5*AB50*0.6</f>
        <v>0</v>
      </c>
      <c r="AD50" s="106">
        <f>AC50*5/12</f>
        <v>0</v>
      </c>
      <c r="AE50" s="105"/>
      <c r="AF50" s="79"/>
      <c r="AG50" s="79"/>
      <c r="AH50" s="79"/>
      <c r="AI50" s="79"/>
      <c r="AJ50" s="79"/>
      <c r="AK50" s="79">
        <v>3.3</v>
      </c>
      <c r="AL50" s="79">
        <f>AF50*0.6+AG50*0.4+AH50*0.4+AI50*0.4+AJ50/5+AK50*0.6</f>
        <v>1.9799999999999998</v>
      </c>
      <c r="AM50" s="107">
        <f>AL50*5/13</f>
        <v>0.76153846153846139</v>
      </c>
      <c r="AN50" s="105"/>
      <c r="AO50" s="79"/>
      <c r="AP50" s="79"/>
      <c r="AQ50" s="79"/>
      <c r="AR50" s="79"/>
      <c r="AS50" s="79"/>
      <c r="AT50" s="79">
        <v>3.9</v>
      </c>
      <c r="AU50" s="79">
        <f>AO50*0.6+AP50*0.4+AQ50*0.4+AR50*0.4+AS50/5+AT50*0.6</f>
        <v>2.34</v>
      </c>
      <c r="AV50" s="106">
        <f>AU50*5/13</f>
        <v>0.89999999999999991</v>
      </c>
      <c r="AW50" s="105"/>
      <c r="AX50" s="79"/>
      <c r="AY50" s="79"/>
      <c r="AZ50" s="79"/>
      <c r="BA50" s="79"/>
      <c r="BB50" s="79"/>
      <c r="BC50" s="79">
        <v>5</v>
      </c>
      <c r="BD50" s="79"/>
      <c r="BE50" s="106"/>
    </row>
    <row r="51" spans="1:57" ht="17.25" customHeight="1">
      <c r="A51" s="118">
        <v>84504902011</v>
      </c>
      <c r="B51" s="104"/>
      <c r="C51" s="105"/>
      <c r="D51" s="79">
        <f>U51</f>
        <v>0.5</v>
      </c>
      <c r="E51" s="79">
        <f>AD51</f>
        <v>0</v>
      </c>
      <c r="F51" s="79">
        <f>AM51</f>
        <v>0.73846153846153839</v>
      </c>
      <c r="G51" s="79">
        <f>AV51</f>
        <v>0.89999999999999991</v>
      </c>
      <c r="H51" s="79">
        <f>AV51</f>
        <v>0.89999999999999991</v>
      </c>
      <c r="I51" s="79">
        <f t="shared" ref="I51" si="60">(D51+E51+F51+G51+H51)*0.7/5</f>
        <v>0.42538461538461531</v>
      </c>
      <c r="J51" s="79"/>
      <c r="K51" s="79">
        <f t="shared" ref="K51" si="61">I51+J51*0.4*5/36</f>
        <v>0.42538461538461531</v>
      </c>
      <c r="L51" s="106"/>
      <c r="M51" s="105"/>
      <c r="O51" s="79"/>
      <c r="P51" s="79"/>
      <c r="Q51" s="79"/>
      <c r="R51" s="79"/>
      <c r="S51" s="79">
        <v>2</v>
      </c>
      <c r="T51" s="79">
        <f>M51*0.6+O51*0.4+P51*0.4+Q51*0.2+R51/5+S51*0.6</f>
        <v>1.2</v>
      </c>
      <c r="U51" s="106">
        <f>T51*5/12</f>
        <v>0.5</v>
      </c>
      <c r="V51" s="105"/>
      <c r="W51" s="79"/>
      <c r="X51" s="79"/>
      <c r="Y51" s="79"/>
      <c r="Z51" s="79"/>
      <c r="AA51" s="79"/>
      <c r="AB51" s="106">
        <v>3</v>
      </c>
      <c r="AC51" s="105">
        <f>W51*0.6+X51*0.4+Y51*0.4+Z51*0.4+AA51/5*AB51*0.6</f>
        <v>0</v>
      </c>
      <c r="AD51" s="106">
        <f>AC51*5/12</f>
        <v>0</v>
      </c>
      <c r="AE51" s="105"/>
      <c r="AF51" s="79"/>
      <c r="AG51" s="79"/>
      <c r="AH51" s="79"/>
      <c r="AI51" s="79"/>
      <c r="AJ51" s="79"/>
      <c r="AK51" s="79">
        <v>3.2</v>
      </c>
      <c r="AL51" s="79">
        <f>AF51*0.6+AG51*0.4+AH51*0.4+AI51*0.4+AJ51/5+AK51*0.6</f>
        <v>1.92</v>
      </c>
      <c r="AM51" s="107">
        <f>AL51*5/13</f>
        <v>0.73846153846153839</v>
      </c>
      <c r="AN51" s="105"/>
      <c r="AO51" s="79"/>
      <c r="AP51" s="79"/>
      <c r="AQ51" s="79"/>
      <c r="AR51" s="79"/>
      <c r="AS51" s="79"/>
      <c r="AT51" s="79">
        <v>3.9</v>
      </c>
      <c r="AU51" s="79">
        <f>AO51*0.6+AP51*0.4+AQ51*0.4+AR51*0.4+AS51/5+AT51*0.6</f>
        <v>2.34</v>
      </c>
      <c r="AV51" s="106">
        <f>AU51*5/13</f>
        <v>0.89999999999999991</v>
      </c>
      <c r="AW51" s="105"/>
      <c r="AX51" s="79"/>
      <c r="AY51" s="79"/>
      <c r="AZ51" s="79"/>
      <c r="BA51" s="79"/>
      <c r="BB51" s="79"/>
      <c r="BC51" s="79">
        <v>5</v>
      </c>
      <c r="BD51" s="79"/>
      <c r="BE51" s="106"/>
    </row>
    <row r="52" spans="1:57" ht="17.25" customHeight="1">
      <c r="A52" s="118">
        <v>84504962011</v>
      </c>
      <c r="B52" s="104"/>
      <c r="C52" s="105"/>
      <c r="D52" s="79">
        <f>U52</f>
        <v>0.9</v>
      </c>
      <c r="E52" s="79">
        <f>AD52</f>
        <v>0</v>
      </c>
      <c r="F52" s="79">
        <f>AM52</f>
        <v>1.0615384615384615</v>
      </c>
      <c r="G52" s="79">
        <f>AV52</f>
        <v>0.9461538461538459</v>
      </c>
      <c r="H52" s="79">
        <f>AV52</f>
        <v>0.9461538461538459</v>
      </c>
      <c r="I52" s="79">
        <f t="shared" ref="I52" si="62">(D52+E52+F52+G52+H52)*0.7/5</f>
        <v>0.53953846153846141</v>
      </c>
      <c r="J52" s="79"/>
      <c r="K52" s="79">
        <f t="shared" ref="K52" si="63">I52+J52*0.4*5/36</f>
        <v>0.53953846153846141</v>
      </c>
      <c r="L52" s="106"/>
      <c r="M52" s="105"/>
      <c r="O52" s="79"/>
      <c r="P52" s="79"/>
      <c r="Q52" s="79"/>
      <c r="R52" s="79"/>
      <c r="S52" s="79">
        <v>3.6</v>
      </c>
      <c r="T52" s="79">
        <f>M52*0.6+O52*0.4+P52*0.4+Q52*0.2+R52/5+S52*0.6</f>
        <v>2.16</v>
      </c>
      <c r="U52" s="106">
        <f>T52*5/12</f>
        <v>0.9</v>
      </c>
      <c r="V52" s="105"/>
      <c r="W52" s="79"/>
      <c r="X52" s="79"/>
      <c r="Y52" s="79"/>
      <c r="Z52" s="79"/>
      <c r="AA52" s="79"/>
      <c r="AB52" s="106">
        <v>3.3</v>
      </c>
      <c r="AC52" s="105">
        <f>W52*0.6+X52*0.4+Y52*0.4+Z52*0.4+AA52/5*AB52*0.6</f>
        <v>0</v>
      </c>
      <c r="AD52" s="106">
        <f>AC52*5/12</f>
        <v>0</v>
      </c>
      <c r="AE52" s="105"/>
      <c r="AF52" s="79"/>
      <c r="AG52" s="79"/>
      <c r="AH52" s="79"/>
      <c r="AI52" s="79"/>
      <c r="AJ52" s="79"/>
      <c r="AK52" s="79">
        <v>4.5999999999999996</v>
      </c>
      <c r="AL52" s="79">
        <f>AF52*0.6+AG52*0.4+AH52*0.4+AI52*0.4+AJ52/5+AK52*0.6</f>
        <v>2.76</v>
      </c>
      <c r="AM52" s="107">
        <f>AL52*5/13</f>
        <v>1.0615384615384615</v>
      </c>
      <c r="AN52" s="105"/>
      <c r="AO52" s="79"/>
      <c r="AP52" s="79"/>
      <c r="AQ52" s="79"/>
      <c r="AR52" s="79"/>
      <c r="AS52" s="79"/>
      <c r="AT52" s="79">
        <v>4.0999999999999996</v>
      </c>
      <c r="AU52" s="79">
        <f>AO52*0.6+AP52*0.4+AQ52*0.4+AR52*0.4+AS52/5+AT52*0.6</f>
        <v>2.4599999999999995</v>
      </c>
      <c r="AV52" s="106">
        <f>AU52*5/13</f>
        <v>0.9461538461538459</v>
      </c>
      <c r="AW52" s="105"/>
      <c r="AX52" s="79"/>
      <c r="AY52" s="79"/>
      <c r="AZ52" s="79"/>
      <c r="BA52" s="79"/>
      <c r="BB52" s="79"/>
      <c r="BC52" s="79">
        <v>5</v>
      </c>
      <c r="BD52" s="79"/>
      <c r="BE52" s="106"/>
    </row>
    <row r="53" spans="1:57" ht="17.25" customHeight="1" thickBot="1">
      <c r="A53" s="118">
        <v>84505102011</v>
      </c>
      <c r="B53" s="104"/>
      <c r="C53" s="105"/>
      <c r="D53" s="79">
        <f>U53</f>
        <v>0.67500000000000016</v>
      </c>
      <c r="E53" s="79">
        <f>AD53</f>
        <v>0</v>
      </c>
      <c r="F53" s="79">
        <f>AM53</f>
        <v>0.62307692307692319</v>
      </c>
      <c r="G53" s="79">
        <f>AV53</f>
        <v>0.96923076923076923</v>
      </c>
      <c r="H53" s="79">
        <f>AV53</f>
        <v>0.96923076923076923</v>
      </c>
      <c r="I53" s="79">
        <f>(D53+E53+F53+G53+H53)*0.7/5</f>
        <v>0.45311538461538464</v>
      </c>
      <c r="J53" s="79"/>
      <c r="K53" s="79">
        <f>I53+J53*0.4*5/36</f>
        <v>0.45311538461538464</v>
      </c>
      <c r="M53" s="106"/>
      <c r="N53" s="105"/>
      <c r="O53" s="79"/>
      <c r="P53" s="79"/>
      <c r="Q53" s="79"/>
      <c r="R53" s="79"/>
      <c r="S53" s="79">
        <v>2.7</v>
      </c>
      <c r="T53" s="79">
        <f>N53*0.6+O53*0.4+P53*0.4+Q53*0.2+R53/5+S53*0.6</f>
        <v>1.62</v>
      </c>
      <c r="U53" s="106">
        <f>T53*5/12</f>
        <v>0.67500000000000016</v>
      </c>
      <c r="V53" s="105"/>
      <c r="W53" s="79"/>
      <c r="X53" s="79"/>
      <c r="Y53" s="79"/>
      <c r="Z53" s="79"/>
      <c r="AA53" s="79"/>
      <c r="AB53" s="106">
        <v>3.3</v>
      </c>
      <c r="AC53" s="105">
        <f>W53*0.6+X53*0.4+Y53*0.4+Z53*0.4+AA53/5*AB53*0.6</f>
        <v>0</v>
      </c>
      <c r="AD53" s="106">
        <f>AC53*5/12</f>
        <v>0</v>
      </c>
      <c r="AE53" s="105"/>
      <c r="AF53" s="79"/>
      <c r="AG53" s="79"/>
      <c r="AH53" s="79"/>
      <c r="AI53" s="79"/>
      <c r="AJ53" s="79"/>
      <c r="AK53" s="79">
        <v>2.7</v>
      </c>
      <c r="AL53" s="79">
        <f>AF53*0.6+AG53*0.4+AH53*0.4+AI53*0.4+AJ53/5+AK53*0.6</f>
        <v>1.62</v>
      </c>
      <c r="AM53" s="107">
        <f>AL53*5/13</f>
        <v>0.62307692307692319</v>
      </c>
      <c r="AN53" s="105"/>
      <c r="AO53" s="79"/>
      <c r="AP53" s="79"/>
      <c r="AQ53" s="79"/>
      <c r="AR53" s="79"/>
      <c r="AS53" s="79"/>
      <c r="AT53" s="79">
        <v>4.2</v>
      </c>
      <c r="AU53" s="79">
        <f>AO53*0.6+AP53*0.4+AQ53*0.4+AR53*0.4+AS53/5+AT53*0.6</f>
        <v>2.52</v>
      </c>
      <c r="AV53" s="106">
        <f>AU53*5/13</f>
        <v>0.96923076923076923</v>
      </c>
      <c r="AW53" s="105"/>
      <c r="AX53" s="79"/>
      <c r="AY53" s="79"/>
      <c r="AZ53" s="79"/>
      <c r="BA53" s="79"/>
      <c r="BB53" s="79"/>
      <c r="BC53" s="79">
        <v>5</v>
      </c>
      <c r="BD53" s="79"/>
      <c r="BE53" s="106"/>
    </row>
    <row r="54" spans="1:57" ht="21.75" thickTop="1" thickBot="1">
      <c r="A54" s="118">
        <v>84505232011</v>
      </c>
      <c r="B54" s="72"/>
      <c r="C54" s="1">
        <v>1</v>
      </c>
      <c r="D54" s="64">
        <f t="shared" ref="D54" si="64">T54</f>
        <v>0</v>
      </c>
      <c r="E54" s="65">
        <f t="shared" ref="E54" si="65">AC54</f>
        <v>0</v>
      </c>
      <c r="F54" s="66">
        <f t="shared" ref="F54" si="66">AL54</f>
        <v>0</v>
      </c>
      <c r="G54" s="67">
        <f t="shared" ref="G54" si="67">AU54</f>
        <v>0</v>
      </c>
      <c r="H54" s="68">
        <f t="shared" ref="H54" si="68">BD54</f>
        <v>0</v>
      </c>
      <c r="I54" s="69">
        <f t="shared" ref="I54" si="69">(D54+E54+F54+G54+H54)*0.7/5</f>
        <v>0</v>
      </c>
      <c r="J54" s="2"/>
      <c r="K54" s="70">
        <f t="shared" ref="K54" si="70">I54+J54*0.4*5/36</f>
        <v>0</v>
      </c>
      <c r="L54" s="81"/>
      <c r="M54" s="4"/>
      <c r="N54" s="3"/>
      <c r="O54" s="4"/>
      <c r="P54" s="4"/>
      <c r="Q54" s="4"/>
      <c r="R54" s="4"/>
      <c r="S54" s="4">
        <f t="shared" ref="S54" si="71">M54*0.6+N54*0.4+O54*0.4+P54*0.2+Q54/5+R54*0.6</f>
        <v>0</v>
      </c>
      <c r="T54" s="71">
        <f t="shared" ref="T54" si="72">S54*5/12</f>
        <v>0</v>
      </c>
      <c r="U54" s="3"/>
      <c r="V54" s="4"/>
      <c r="W54" s="3"/>
      <c r="X54" s="4"/>
      <c r="Y54" s="4"/>
      <c r="Z54" s="4"/>
      <c r="AA54" s="4"/>
      <c r="AB54" s="4">
        <f t="shared" ref="AB54" si="73">V54*0.6+W54*0.4+X54*0.4+Y54*0.4+Z54/5*AA54*0.6</f>
        <v>0</v>
      </c>
      <c r="AC54" s="71">
        <f t="shared" ref="AC54" si="74">AB54*5/12</f>
        <v>0</v>
      </c>
      <c r="AD54" s="3"/>
      <c r="AE54" s="4"/>
      <c r="AF54" s="3"/>
      <c r="AG54" s="4"/>
      <c r="AH54" s="4"/>
      <c r="AI54" s="4"/>
      <c r="AJ54" s="4"/>
      <c r="AK54" s="4">
        <f t="shared" ref="AK54" si="75">AE54*0.6+AF54*0.4+AG54*0.4+AH54*0.2+AI54/5+AJ54*0.6</f>
        <v>0</v>
      </c>
      <c r="AL54" s="71">
        <f t="shared" ref="AL54" si="76">AK54*5/13</f>
        <v>0</v>
      </c>
      <c r="AM54" s="3"/>
      <c r="AN54" s="4"/>
      <c r="AO54" s="4"/>
      <c r="AP54" s="4"/>
      <c r="AQ54" s="4"/>
      <c r="AR54" s="4"/>
      <c r="AS54" s="4"/>
      <c r="AT54" s="4">
        <f t="shared" ref="AT54" si="77">AN54*0.6+AO54*0.4+AP54*0.4+AQ54*0.4+AR54/5+AS54*0.6</f>
        <v>0</v>
      </c>
      <c r="AU54" s="71">
        <f t="shared" ref="AU54" si="78">AT54*5/13</f>
        <v>0</v>
      </c>
      <c r="AV54" s="3"/>
      <c r="AW54" s="4"/>
      <c r="AX54" s="3"/>
      <c r="AY54" s="4"/>
      <c r="AZ54" s="4"/>
      <c r="BA54" s="4"/>
      <c r="BB54" s="4"/>
      <c r="BC54" s="4">
        <f t="shared" ref="BC54" si="79">AW54*0.6+AX54*0.4+AY54*0.4+AZ54*0.4+BA54/5+BB54*0.6</f>
        <v>0</v>
      </c>
      <c r="BD54" s="71">
        <f t="shared" ref="BD54" si="80">BC54*5/13</f>
        <v>0</v>
      </c>
    </row>
    <row r="55" spans="1:57" ht="17.25" customHeight="1" thickTop="1" thickBot="1">
      <c r="A55" s="118">
        <v>84505262011</v>
      </c>
      <c r="B55" s="104"/>
      <c r="C55" s="105"/>
      <c r="D55" s="79">
        <f>U55</f>
        <v>1</v>
      </c>
      <c r="E55" s="79">
        <f>AD55</f>
        <v>0</v>
      </c>
      <c r="F55" s="79">
        <f>AM55</f>
        <v>0.76153846153846139</v>
      </c>
      <c r="G55" s="79">
        <f>AV55</f>
        <v>0.89999999999999991</v>
      </c>
      <c r="H55" s="79">
        <f>AV55</f>
        <v>0.89999999999999991</v>
      </c>
      <c r="I55" s="79">
        <f>(D55+E55+F55+G55+H55)*0.7/5</f>
        <v>0.49861538461538457</v>
      </c>
      <c r="J55" s="79"/>
      <c r="K55" s="79">
        <f>I55+J55*0.4*5/36</f>
        <v>0.49861538461538457</v>
      </c>
      <c r="L55" s="106"/>
      <c r="M55" s="105"/>
      <c r="O55" s="79"/>
      <c r="P55" s="79"/>
      <c r="Q55" s="79"/>
      <c r="R55" s="79"/>
      <c r="S55" s="79">
        <v>4</v>
      </c>
      <c r="T55" s="79">
        <f>M55*0.6+O55*0.4+P55*0.4+Q55*0.2+R55/5+S55*0.6</f>
        <v>2.4</v>
      </c>
      <c r="U55" s="106">
        <f>T55*5/12</f>
        <v>1</v>
      </c>
      <c r="V55" s="105"/>
      <c r="W55" s="79"/>
      <c r="X55" s="79"/>
      <c r="Y55" s="79"/>
      <c r="Z55" s="79"/>
      <c r="AA55" s="79"/>
      <c r="AB55" s="106">
        <v>4.0999999999999996</v>
      </c>
      <c r="AC55" s="105">
        <f>W55*0.6+X55*0.4+Y55*0.4+Z55*0.4+AA55/5*AB55*0.6</f>
        <v>0</v>
      </c>
      <c r="AD55" s="106">
        <f>AC55*5/12</f>
        <v>0</v>
      </c>
      <c r="AE55" s="105"/>
      <c r="AF55" s="79"/>
      <c r="AG55" s="79"/>
      <c r="AH55" s="79"/>
      <c r="AI55" s="79"/>
      <c r="AJ55" s="79"/>
      <c r="AK55" s="79">
        <v>3.3</v>
      </c>
      <c r="AL55" s="79">
        <f>AF55*0.6+AG55*0.4+AH55*0.4+AI55*0.4+AJ55/5+AK55*0.6</f>
        <v>1.9799999999999998</v>
      </c>
      <c r="AM55" s="107">
        <f>AL55*5/13</f>
        <v>0.76153846153846139</v>
      </c>
      <c r="AN55" s="105"/>
      <c r="AO55" s="79"/>
      <c r="AP55" s="79"/>
      <c r="AQ55" s="79"/>
      <c r="AR55" s="79"/>
      <c r="AS55" s="79"/>
      <c r="AT55" s="79">
        <v>3.9</v>
      </c>
      <c r="AU55" s="79">
        <f>AO55*0.6+AP55*0.4+AQ55*0.4+AR55*0.4+AS55/5+AT55*0.6</f>
        <v>2.34</v>
      </c>
      <c r="AV55" s="106">
        <f>AU55*5/13</f>
        <v>0.89999999999999991</v>
      </c>
      <c r="AW55" s="105"/>
      <c r="AX55" s="79"/>
      <c r="AY55" s="79"/>
      <c r="AZ55" s="79"/>
      <c r="BA55" s="79"/>
      <c r="BB55" s="79"/>
      <c r="BC55" s="79">
        <v>5</v>
      </c>
      <c r="BD55" s="79"/>
      <c r="BE55" s="106"/>
    </row>
    <row r="56" spans="1:57" ht="21.75" thickTop="1" thickBot="1">
      <c r="A56" s="118">
        <v>84505362011</v>
      </c>
      <c r="B56" s="72"/>
      <c r="C56" s="1">
        <v>1</v>
      </c>
      <c r="D56" s="64">
        <f t="shared" ref="D56" si="81">T56</f>
        <v>0</v>
      </c>
      <c r="E56" s="65">
        <f t="shared" ref="E56" si="82">AC56</f>
        <v>0</v>
      </c>
      <c r="F56" s="66">
        <f t="shared" ref="F56" si="83">AL56</f>
        <v>0</v>
      </c>
      <c r="G56" s="67">
        <f t="shared" ref="G56" si="84">AU56</f>
        <v>0</v>
      </c>
      <c r="H56" s="68">
        <f t="shared" ref="H56" si="85">BD56</f>
        <v>0</v>
      </c>
      <c r="I56" s="69">
        <f t="shared" ref="I56" si="86">(D56+E56+F56+G56+H56)*0.7/5</f>
        <v>0</v>
      </c>
      <c r="J56" s="2"/>
      <c r="K56" s="70">
        <f t="shared" ref="K56" si="87">I56+J56*0.4*5/36</f>
        <v>0</v>
      </c>
      <c r="L56" s="81"/>
      <c r="M56" s="4"/>
      <c r="N56" s="3"/>
      <c r="O56" s="4"/>
      <c r="P56" s="4"/>
      <c r="Q56" s="4"/>
      <c r="R56" s="4"/>
      <c r="S56" s="4">
        <f t="shared" ref="S56" si="88">M56*0.6+N56*0.4+O56*0.4+P56*0.2+Q56/5+R56*0.6</f>
        <v>0</v>
      </c>
      <c r="T56" s="71">
        <f t="shared" ref="T56" si="89">S56*5/12</f>
        <v>0</v>
      </c>
      <c r="U56" s="3"/>
      <c r="V56" s="4"/>
      <c r="W56" s="3"/>
      <c r="X56" s="4"/>
      <c r="Y56" s="4"/>
      <c r="Z56" s="4"/>
      <c r="AA56" s="4"/>
      <c r="AB56" s="4">
        <f t="shared" ref="AB56" si="90">V56*0.6+W56*0.4+X56*0.4+Y56*0.4+Z56/5*AA56*0.6</f>
        <v>0</v>
      </c>
      <c r="AC56" s="71">
        <f t="shared" ref="AC56" si="91">AB56*5/12</f>
        <v>0</v>
      </c>
      <c r="AD56" s="3"/>
      <c r="AE56" s="4"/>
      <c r="AF56" s="3"/>
      <c r="AG56" s="4"/>
      <c r="AH56" s="4"/>
      <c r="AI56" s="4"/>
      <c r="AJ56" s="4"/>
      <c r="AK56" s="4">
        <f t="shared" ref="AK56" si="92">AE56*0.6+AF56*0.4+AG56*0.4+AH56*0.2+AI56/5+AJ56*0.6</f>
        <v>0</v>
      </c>
      <c r="AL56" s="71">
        <f t="shared" ref="AL56" si="93">AK56*5/13</f>
        <v>0</v>
      </c>
      <c r="AM56" s="3"/>
      <c r="AN56" s="4"/>
      <c r="AO56" s="4"/>
      <c r="AP56" s="4"/>
      <c r="AQ56" s="4"/>
      <c r="AR56" s="4"/>
      <c r="AS56" s="4"/>
      <c r="AT56" s="4">
        <f t="shared" ref="AT56" si="94">AN56*0.6+AO56*0.4+AP56*0.4+AQ56*0.4+AR56/5+AS56*0.6</f>
        <v>0</v>
      </c>
      <c r="AU56" s="71">
        <f t="shared" ref="AU56" si="95">AT56*5/13</f>
        <v>0</v>
      </c>
      <c r="AV56" s="3"/>
      <c r="AW56" s="4"/>
      <c r="AX56" s="3"/>
      <c r="AY56" s="4"/>
      <c r="AZ56" s="4"/>
      <c r="BA56" s="4"/>
      <c r="BB56" s="4"/>
      <c r="BC56" s="4">
        <f t="shared" ref="BC56" si="96">AW56*0.6+AX56*0.4+AY56*0.4+AZ56*0.4+BA56/5+BB56*0.6</f>
        <v>0</v>
      </c>
      <c r="BD56" s="71">
        <f t="shared" ref="BD56" si="97">BC56*5/13</f>
        <v>0</v>
      </c>
    </row>
    <row r="57" spans="1:57" ht="15.75" thickTop="1"/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EH46"/>
  <sheetViews>
    <sheetView topLeftCell="A24" zoomScale="50" zoomScaleNormal="50" workbookViewId="0">
      <selection activeCell="Q20" sqref="Q20"/>
    </sheetView>
  </sheetViews>
  <sheetFormatPr baseColWidth="10" defaultRowHeight="21"/>
  <cols>
    <col min="1" max="1" width="16" style="119" customWidth="1"/>
    <col min="2" max="2" width="48.7109375" style="101" customWidth="1"/>
    <col min="3" max="10" width="5.85546875" style="119" customWidth="1"/>
    <col min="11" max="12" width="7.85546875" style="119" customWidth="1"/>
    <col min="13" max="13" width="8" style="154" customWidth="1"/>
    <col min="14" max="28" width="5.85546875" style="119" customWidth="1"/>
    <col min="29" max="29" width="0.140625" style="119" customWidth="1"/>
    <col min="30" max="39" width="5.85546875" style="119" customWidth="1"/>
    <col min="40" max="40" width="5.85546875" style="119" hidden="1" customWidth="1"/>
    <col min="41" max="50" width="5.85546875" style="119" customWidth="1"/>
    <col min="51" max="51" width="0.5703125" style="119" customWidth="1"/>
    <col min="52" max="60" width="5.85546875" style="119" customWidth="1"/>
    <col min="61" max="61" width="5.85546875" style="119" hidden="1" customWidth="1"/>
    <col min="62" max="64" width="5.85546875" style="119" customWidth="1"/>
    <col min="65" max="65" width="4.140625" style="119" customWidth="1"/>
    <col min="66" max="66" width="11.42578125" style="119" customWidth="1"/>
    <col min="67" max="16384" width="11.42578125" style="119"/>
  </cols>
  <sheetData>
    <row r="4" spans="1:138" ht="27">
      <c r="A4" s="6"/>
      <c r="B4" s="95"/>
      <c r="C4" s="8"/>
      <c r="D4" s="9" t="s">
        <v>3</v>
      </c>
      <c r="E4" s="8"/>
      <c r="F4" s="8"/>
      <c r="G4" s="8"/>
      <c r="H4" s="8"/>
      <c r="I4" s="8"/>
      <c r="J4" s="8"/>
      <c r="K4" s="8"/>
      <c r="L4" s="8"/>
      <c r="M4" s="148"/>
      <c r="N4" s="8"/>
      <c r="O4" s="8"/>
      <c r="P4" s="8"/>
      <c r="Q4" s="8"/>
      <c r="R4" s="8"/>
      <c r="S4" s="8"/>
      <c r="T4" s="8"/>
      <c r="U4" s="8"/>
      <c r="V4" s="8"/>
      <c r="W4" s="10"/>
      <c r="X4" s="10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10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10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6"/>
      <c r="BM4" s="6"/>
      <c r="BN4" s="6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</row>
    <row r="5" spans="1:138" ht="20.25">
      <c r="A5" s="6"/>
      <c r="B5" s="95"/>
      <c r="C5" s="8"/>
      <c r="D5" s="8"/>
      <c r="E5" s="8"/>
      <c r="F5" s="8"/>
      <c r="G5" s="8"/>
      <c r="H5" s="8"/>
      <c r="I5" s="8"/>
      <c r="J5" s="8"/>
      <c r="K5" s="8"/>
      <c r="L5" s="8"/>
      <c r="M5" s="148"/>
      <c r="N5" s="8"/>
      <c r="O5" s="8"/>
      <c r="P5" s="8"/>
      <c r="Q5" s="8"/>
      <c r="R5" s="8"/>
      <c r="S5" s="8"/>
      <c r="T5" s="8"/>
      <c r="U5" s="8"/>
      <c r="V5" s="8"/>
      <c r="W5" s="10"/>
      <c r="X5" s="10"/>
      <c r="Y5" s="8"/>
      <c r="Z5" s="8" t="s">
        <v>4</v>
      </c>
      <c r="AA5" s="12"/>
      <c r="AB5" s="12"/>
      <c r="AC5" s="12"/>
      <c r="AD5" s="8"/>
      <c r="AE5" s="8"/>
      <c r="AF5" s="8"/>
      <c r="AG5" s="8"/>
      <c r="AH5" s="8"/>
      <c r="AI5" s="8"/>
      <c r="AJ5" s="10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13" t="s">
        <v>41</v>
      </c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6"/>
      <c r="BM5" s="6"/>
      <c r="BN5" s="6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</row>
    <row r="6" spans="1:138" ht="23.25">
      <c r="A6" s="6"/>
      <c r="B6" s="95"/>
      <c r="C6" s="14"/>
      <c r="D6" s="14"/>
      <c r="E6" s="8"/>
      <c r="F6" s="8"/>
      <c r="G6" s="8"/>
      <c r="H6" s="8"/>
      <c r="I6" s="8"/>
      <c r="J6" s="8"/>
      <c r="K6" s="8"/>
      <c r="L6" s="8"/>
      <c r="M6" s="148"/>
      <c r="N6" s="8"/>
      <c r="O6" s="8"/>
      <c r="P6" s="8"/>
      <c r="Q6" s="15"/>
      <c r="R6" s="15"/>
      <c r="S6" s="15"/>
      <c r="T6" s="15"/>
      <c r="U6" s="8"/>
      <c r="V6" s="8"/>
      <c r="W6" s="10"/>
      <c r="X6" s="10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10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10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6"/>
      <c r="BM6" s="6"/>
      <c r="BN6" s="6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</row>
    <row r="7" spans="1:138" ht="27" thickBot="1">
      <c r="A7" s="6"/>
      <c r="B7" s="95"/>
      <c r="C7" s="8"/>
      <c r="D7" s="8"/>
      <c r="E7" s="16"/>
      <c r="F7" s="16"/>
      <c r="G7" s="16"/>
      <c r="H7" s="16"/>
      <c r="I7" s="16"/>
      <c r="J7" s="16"/>
      <c r="K7" s="16"/>
      <c r="L7" s="16"/>
      <c r="M7" s="149"/>
      <c r="N7" s="17"/>
      <c r="O7" s="18"/>
      <c r="P7" s="8"/>
      <c r="Q7" s="8"/>
      <c r="R7" s="8"/>
      <c r="S7" s="8"/>
      <c r="T7" s="8"/>
      <c r="U7" s="8"/>
      <c r="V7" s="8"/>
      <c r="W7" s="10"/>
      <c r="X7" s="10"/>
      <c r="Y7" s="8"/>
      <c r="Z7" s="8" t="s">
        <v>5</v>
      </c>
      <c r="AA7" s="19"/>
      <c r="AB7" s="19"/>
      <c r="AC7" s="19"/>
      <c r="AD7" s="8"/>
      <c r="AE7" s="8"/>
      <c r="AF7" s="8"/>
      <c r="AG7" s="8"/>
      <c r="AH7" s="8"/>
      <c r="AI7" s="8"/>
      <c r="AJ7" s="10"/>
      <c r="AK7" s="8"/>
      <c r="AL7" s="8"/>
      <c r="AM7" s="8"/>
      <c r="AN7" s="8"/>
      <c r="AO7" s="8"/>
      <c r="AP7" s="8"/>
      <c r="AQ7" s="8"/>
      <c r="AR7" s="8"/>
      <c r="AS7" s="8"/>
      <c r="AT7" s="20" t="s">
        <v>6</v>
      </c>
      <c r="AU7" s="8"/>
      <c r="AV7" s="10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16"/>
      <c r="BL7" s="6"/>
      <c r="BM7" s="6"/>
      <c r="BN7" s="6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</row>
    <row r="8" spans="1:138" ht="21.75" thickTop="1" thickBot="1">
      <c r="A8" s="6"/>
      <c r="B8" s="96"/>
      <c r="C8" s="8"/>
      <c r="D8" s="16"/>
      <c r="E8" s="16"/>
      <c r="F8" s="16"/>
      <c r="G8" s="16"/>
      <c r="H8" s="16"/>
      <c r="I8" s="16"/>
      <c r="J8" s="8"/>
      <c r="K8" s="22"/>
      <c r="L8" s="35"/>
      <c r="M8" s="150"/>
      <c r="N8" s="24"/>
      <c r="O8" s="25"/>
      <c r="P8" s="25"/>
      <c r="Q8" s="25"/>
      <c r="R8" s="25"/>
      <c r="S8" s="25"/>
      <c r="T8" s="25"/>
      <c r="U8" s="25"/>
      <c r="V8" s="26"/>
      <c r="W8" s="25"/>
      <c r="X8" s="25"/>
      <c r="Y8" s="25" t="s">
        <v>7</v>
      </c>
      <c r="Z8" s="27"/>
      <c r="AA8" s="25"/>
      <c r="AB8" s="25"/>
      <c r="AC8" s="25"/>
      <c r="AD8" s="25"/>
      <c r="AE8" s="25"/>
      <c r="AF8" s="25"/>
      <c r="AG8" s="25"/>
      <c r="AH8" s="26"/>
      <c r="AI8" s="26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6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16"/>
      <c r="BI8" s="16"/>
      <c r="BJ8" s="16"/>
      <c r="BK8" s="6"/>
      <c r="BL8" s="6"/>
      <c r="BM8" s="6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</row>
    <row r="9" spans="1:138" ht="21.75" thickTop="1" thickBot="1">
      <c r="A9" s="6"/>
      <c r="B9" s="97"/>
      <c r="C9" s="25"/>
      <c r="D9" s="29" t="s">
        <v>8</v>
      </c>
      <c r="E9" s="8"/>
      <c r="F9" s="8"/>
      <c r="G9" s="8"/>
      <c r="H9" s="8"/>
      <c r="I9" s="30" t="s">
        <v>2</v>
      </c>
      <c r="J9" s="31">
        <v>0.4</v>
      </c>
      <c r="K9" s="32">
        <v>1</v>
      </c>
      <c r="L9" s="140"/>
      <c r="M9" s="151" t="s">
        <v>9</v>
      </c>
      <c r="N9" s="33"/>
      <c r="O9" s="23"/>
      <c r="P9" s="23"/>
      <c r="Q9" s="8" t="s">
        <v>39</v>
      </c>
      <c r="R9" s="8"/>
      <c r="S9" s="8"/>
      <c r="T9" s="8"/>
      <c r="U9" s="8"/>
      <c r="V9" s="34" t="s">
        <v>10</v>
      </c>
      <c r="W9" s="23"/>
      <c r="X9" s="23"/>
      <c r="Y9" s="23"/>
      <c r="Z9" s="23" t="s">
        <v>11</v>
      </c>
      <c r="AA9" s="23"/>
      <c r="AB9" s="23"/>
      <c r="AC9" s="23"/>
      <c r="AD9" s="23"/>
      <c r="AE9" s="23"/>
      <c r="AF9" s="23"/>
      <c r="AG9" s="24" t="s">
        <v>12</v>
      </c>
      <c r="AH9" s="35"/>
      <c r="AI9" s="35"/>
      <c r="AJ9" s="23"/>
      <c r="AK9" s="23"/>
      <c r="AL9" s="23"/>
      <c r="AM9" s="23"/>
      <c r="AN9" s="23"/>
      <c r="AO9" s="23" t="s">
        <v>13</v>
      </c>
      <c r="AP9" s="25"/>
      <c r="AQ9" s="23"/>
      <c r="AR9" s="24" t="s">
        <v>14</v>
      </c>
      <c r="AS9" s="23"/>
      <c r="AT9" s="23"/>
      <c r="AU9" s="35"/>
      <c r="AV9" s="23" t="s">
        <v>11</v>
      </c>
      <c r="AW9" s="23"/>
      <c r="AX9" s="23"/>
      <c r="AY9" s="23"/>
      <c r="AZ9" s="23"/>
      <c r="BA9" s="36"/>
      <c r="BB9" s="37"/>
      <c r="BC9" s="8"/>
      <c r="BD9" s="23"/>
      <c r="BE9" s="8"/>
      <c r="BF9" s="8"/>
      <c r="BG9" s="8"/>
      <c r="BH9" s="8"/>
      <c r="BI9" s="8"/>
      <c r="BJ9" s="8"/>
      <c r="BK9" s="6"/>
      <c r="BL9" s="6"/>
      <c r="BM9" s="6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</row>
    <row r="10" spans="1:138" ht="24.75" thickTop="1" thickBot="1">
      <c r="A10" s="38"/>
      <c r="B10" s="98" t="s">
        <v>176</v>
      </c>
      <c r="C10" s="40"/>
      <c r="D10" s="27"/>
      <c r="E10" s="27" t="s">
        <v>15</v>
      </c>
      <c r="F10" s="27"/>
      <c r="G10" s="27"/>
      <c r="H10" s="40"/>
      <c r="I10" s="27"/>
      <c r="J10" s="41"/>
      <c r="K10" s="42"/>
      <c r="L10" s="10"/>
      <c r="M10" s="148"/>
      <c r="N10" s="12"/>
      <c r="O10" s="27"/>
      <c r="P10" s="27" t="s">
        <v>16</v>
      </c>
      <c r="Q10" s="27"/>
      <c r="R10" s="27"/>
      <c r="S10" s="27" t="s">
        <v>42</v>
      </c>
      <c r="T10" s="27"/>
      <c r="U10" s="40"/>
      <c r="V10" s="10"/>
      <c r="W10" s="12"/>
      <c r="X10" s="12"/>
      <c r="Y10" s="27"/>
      <c r="Z10" s="27" t="s">
        <v>17</v>
      </c>
      <c r="AA10" s="27"/>
      <c r="AB10" s="27"/>
      <c r="AC10" s="27"/>
      <c r="AD10" s="27" t="s">
        <v>43</v>
      </c>
      <c r="AE10" s="27"/>
      <c r="AF10" s="40"/>
      <c r="AG10" s="12"/>
      <c r="AH10" s="26"/>
      <c r="AI10" s="26"/>
      <c r="AJ10" s="27"/>
      <c r="AK10" s="27" t="s">
        <v>18</v>
      </c>
      <c r="AL10" s="27"/>
      <c r="AM10" s="27"/>
      <c r="AN10" s="27"/>
      <c r="AO10" s="27" t="s">
        <v>44</v>
      </c>
      <c r="AP10" s="27"/>
      <c r="AQ10" s="40"/>
      <c r="AR10" s="12"/>
      <c r="AS10" s="12"/>
      <c r="AT10" s="27"/>
      <c r="AU10" s="26"/>
      <c r="AV10" s="27" t="s">
        <v>19</v>
      </c>
      <c r="AW10" s="27"/>
      <c r="AX10" s="27"/>
      <c r="AY10" s="27"/>
      <c r="AZ10" s="27"/>
      <c r="BA10" s="40"/>
      <c r="BB10" s="12"/>
      <c r="BC10" s="27"/>
      <c r="BD10" s="27"/>
      <c r="BE10" s="27"/>
      <c r="BF10" s="27" t="s">
        <v>20</v>
      </c>
      <c r="BG10" s="27"/>
      <c r="BH10" s="27"/>
      <c r="BI10" s="27"/>
      <c r="BJ10" s="27"/>
      <c r="BK10" s="40"/>
      <c r="BL10" s="40"/>
      <c r="BM10" s="12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44"/>
      <c r="DZ10" s="44"/>
      <c r="EA10" s="44"/>
      <c r="EB10" s="44"/>
      <c r="EC10" s="44"/>
      <c r="ED10" s="44"/>
      <c r="EE10" s="44"/>
      <c r="EF10" s="44"/>
      <c r="EG10" s="44"/>
      <c r="EH10" s="44"/>
    </row>
    <row r="11" spans="1:138" ht="27" thickTop="1" thickBot="1">
      <c r="A11" s="45"/>
      <c r="B11" s="99" t="s">
        <v>21</v>
      </c>
      <c r="C11" s="47" t="s">
        <v>22</v>
      </c>
      <c r="D11" s="48">
        <v>1</v>
      </c>
      <c r="E11" s="49">
        <v>2</v>
      </c>
      <c r="F11" s="49">
        <v>3</v>
      </c>
      <c r="G11" s="49">
        <v>4</v>
      </c>
      <c r="H11" s="50">
        <v>5</v>
      </c>
      <c r="I11" s="51">
        <v>0.6</v>
      </c>
      <c r="J11" s="52" t="s">
        <v>23</v>
      </c>
      <c r="K11" s="53" t="s">
        <v>1</v>
      </c>
      <c r="L11" s="54" t="s">
        <v>129</v>
      </c>
      <c r="M11" s="143" t="s">
        <v>33</v>
      </c>
      <c r="N11" s="54" t="s">
        <v>25</v>
      </c>
      <c r="O11" s="49" t="s">
        <v>26</v>
      </c>
      <c r="P11" s="49" t="s">
        <v>27</v>
      </c>
      <c r="Q11" s="49" t="s">
        <v>28</v>
      </c>
      <c r="R11" s="49" t="s">
        <v>29</v>
      </c>
      <c r="S11" s="49" t="s">
        <v>30</v>
      </c>
      <c r="T11" s="55" t="s">
        <v>31</v>
      </c>
      <c r="U11" s="56" t="s">
        <v>1</v>
      </c>
      <c r="V11" s="57" t="s">
        <v>24</v>
      </c>
      <c r="W11" s="54" t="s">
        <v>25</v>
      </c>
      <c r="X11" s="54" t="s">
        <v>47</v>
      </c>
      <c r="Y11" s="54" t="s">
        <v>26</v>
      </c>
      <c r="Z11" s="48" t="s">
        <v>27</v>
      </c>
      <c r="AA11" s="49" t="s">
        <v>28</v>
      </c>
      <c r="AB11" s="49" t="s">
        <v>29</v>
      </c>
      <c r="AC11" s="49" t="s">
        <v>40</v>
      </c>
      <c r="AD11" s="49" t="s">
        <v>30</v>
      </c>
      <c r="AE11" s="50" t="s">
        <v>31</v>
      </c>
      <c r="AF11" s="51" t="s">
        <v>1</v>
      </c>
      <c r="AG11" s="52" t="s">
        <v>24</v>
      </c>
      <c r="AH11" s="53" t="s">
        <v>25</v>
      </c>
      <c r="AI11" s="54" t="s">
        <v>23</v>
      </c>
      <c r="AJ11" s="54" t="s">
        <v>26</v>
      </c>
      <c r="AK11" s="58" t="s">
        <v>27</v>
      </c>
      <c r="AL11" s="48" t="s">
        <v>28</v>
      </c>
      <c r="AM11" s="48" t="s">
        <v>29</v>
      </c>
      <c r="AN11" s="48" t="s">
        <v>40</v>
      </c>
      <c r="AO11" s="49" t="s">
        <v>30</v>
      </c>
      <c r="AP11" s="49" t="s">
        <v>31</v>
      </c>
      <c r="AQ11" s="50" t="s">
        <v>1</v>
      </c>
      <c r="AR11" s="51" t="s">
        <v>24</v>
      </c>
      <c r="AS11" s="51" t="s">
        <v>129</v>
      </c>
      <c r="AT11" s="52" t="s">
        <v>25</v>
      </c>
      <c r="AU11" s="53" t="s">
        <v>26</v>
      </c>
      <c r="AV11" s="49" t="s">
        <v>27</v>
      </c>
      <c r="AW11" s="49" t="s">
        <v>28</v>
      </c>
      <c r="AX11" s="49" t="s">
        <v>29</v>
      </c>
      <c r="AY11" s="49" t="s">
        <v>40</v>
      </c>
      <c r="AZ11" s="49" t="s">
        <v>30</v>
      </c>
      <c r="BA11" s="59" t="s">
        <v>31</v>
      </c>
      <c r="BB11" s="56" t="s">
        <v>33</v>
      </c>
      <c r="BC11" s="49" t="s">
        <v>24</v>
      </c>
      <c r="BD11" s="49" t="s">
        <v>25</v>
      </c>
      <c r="BE11" s="49" t="s">
        <v>26</v>
      </c>
      <c r="BF11" s="49" t="s">
        <v>27</v>
      </c>
      <c r="BG11" s="49" t="s">
        <v>28</v>
      </c>
      <c r="BH11" s="49" t="s">
        <v>29</v>
      </c>
      <c r="BI11" s="49" t="s">
        <v>40</v>
      </c>
      <c r="BJ11" s="55" t="s">
        <v>30</v>
      </c>
      <c r="BK11" s="60" t="s">
        <v>34</v>
      </c>
      <c r="BL11" s="60" t="s">
        <v>33</v>
      </c>
      <c r="BM11" s="45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62"/>
      <c r="DZ11" s="62"/>
      <c r="EA11" s="62"/>
      <c r="EB11" s="62"/>
      <c r="EC11" s="62"/>
      <c r="ED11" s="62"/>
      <c r="EE11" s="62"/>
      <c r="EF11" s="62"/>
      <c r="EG11" s="62"/>
      <c r="EH11" s="62"/>
    </row>
    <row r="12" spans="1:138" ht="21.75" thickTop="1" thickBot="1">
      <c r="A12" s="8" t="s">
        <v>36</v>
      </c>
      <c r="B12" s="100" t="s">
        <v>35</v>
      </c>
      <c r="C12" s="1"/>
      <c r="D12" s="64">
        <f>U12</f>
        <v>4.6428571428571432</v>
      </c>
      <c r="E12" s="65">
        <f>AF12</f>
        <v>5</v>
      </c>
      <c r="F12" s="66">
        <f>AQ12</f>
        <v>5</v>
      </c>
      <c r="G12" s="67">
        <f>BB12</f>
        <v>5</v>
      </c>
      <c r="H12" s="68">
        <f>BL12</f>
        <v>5</v>
      </c>
      <c r="I12" s="69">
        <f>(D12+E12+F12+G12+H12)*0.7/5</f>
        <v>3.45</v>
      </c>
      <c r="J12" s="2">
        <v>40</v>
      </c>
      <c r="K12" s="70">
        <f>I12+J12*0.4*5/40</f>
        <v>5.45</v>
      </c>
      <c r="L12" s="141"/>
      <c r="M12" s="144">
        <v>1</v>
      </c>
      <c r="N12" s="4">
        <v>5</v>
      </c>
      <c r="O12" s="3">
        <v>5</v>
      </c>
      <c r="P12" s="4">
        <v>5</v>
      </c>
      <c r="Q12" s="4">
        <v>5</v>
      </c>
      <c r="R12" s="4">
        <v>5</v>
      </c>
      <c r="S12" s="71">
        <v>5</v>
      </c>
      <c r="T12" s="4">
        <f>N12*0.6+O12*0.4+P12*0.4+Q12*0.4+R12/5+S12*0.6</f>
        <v>13</v>
      </c>
      <c r="U12" s="71">
        <f>T12*5/14</f>
        <v>4.6428571428571432</v>
      </c>
      <c r="V12" s="3">
        <v>1</v>
      </c>
      <c r="W12" s="4">
        <v>5</v>
      </c>
      <c r="X12" s="3">
        <v>5</v>
      </c>
      <c r="Y12" s="3">
        <v>5</v>
      </c>
      <c r="Z12" s="4">
        <v>5</v>
      </c>
      <c r="AA12" s="4">
        <v>5</v>
      </c>
      <c r="AB12" s="4">
        <v>5</v>
      </c>
      <c r="AC12" s="4">
        <v>5</v>
      </c>
      <c r="AD12" s="4">
        <v>5</v>
      </c>
      <c r="AE12" s="4">
        <f>W12*0.6+Y12*0.4+Z12*0.4+AA12*0.4+AB12/5+AC12/5+AD12*0.6</f>
        <v>14</v>
      </c>
      <c r="AF12" s="71">
        <f>AE12*5/14</f>
        <v>5</v>
      </c>
      <c r="AG12" s="3">
        <v>1</v>
      </c>
      <c r="AH12" s="4">
        <v>5</v>
      </c>
      <c r="AI12" s="3"/>
      <c r="AJ12" s="3">
        <v>5</v>
      </c>
      <c r="AK12" s="4">
        <v>5</v>
      </c>
      <c r="AL12" s="4">
        <v>5</v>
      </c>
      <c r="AM12" s="4">
        <v>5</v>
      </c>
      <c r="AN12" s="4">
        <v>5</v>
      </c>
      <c r="AO12" s="4">
        <v>5</v>
      </c>
      <c r="AP12" s="4">
        <f t="shared" ref="AP12" si="0">AH12*0.6+AJ12*0.4+AK12*0.4+AL12*0.4+AM12/5+AN12/5+AO12*0.6</f>
        <v>14</v>
      </c>
      <c r="AQ12" s="71">
        <f>AP12*5/14</f>
        <v>5</v>
      </c>
      <c r="AR12" s="3">
        <v>1</v>
      </c>
      <c r="AS12" s="3">
        <v>5</v>
      </c>
      <c r="AT12" s="4">
        <v>5</v>
      </c>
      <c r="AU12" s="3">
        <v>5</v>
      </c>
      <c r="AV12" s="4">
        <v>5</v>
      </c>
      <c r="AW12" s="4">
        <v>5</v>
      </c>
      <c r="AX12" s="4">
        <v>5</v>
      </c>
      <c r="AY12" s="4">
        <v>5</v>
      </c>
      <c r="AZ12" s="4">
        <v>5</v>
      </c>
      <c r="BA12" s="4">
        <f>AT12*0.6+(AU12+AS12)*0.4/2+AV12*0.4*AW12*0.4+AX12/5+AY12/5+AZ12*0.6</f>
        <v>14</v>
      </c>
      <c r="BB12" s="71">
        <f>BA12*5/14</f>
        <v>5</v>
      </c>
      <c r="BC12" s="3">
        <v>1</v>
      </c>
      <c r="BD12" s="4">
        <v>5</v>
      </c>
      <c r="BE12" s="3">
        <v>5</v>
      </c>
      <c r="BF12" s="4">
        <v>5</v>
      </c>
      <c r="BG12" s="4">
        <v>5</v>
      </c>
      <c r="BH12" s="4">
        <v>5</v>
      </c>
      <c r="BI12" s="4">
        <v>5</v>
      </c>
      <c r="BJ12" s="4">
        <v>5</v>
      </c>
      <c r="BK12" s="4">
        <f>BD12*0.6+BE12*0.4+BF12*0.4+BG12*0.4+BH12/5+BI12/5+BJ12*0.6</f>
        <v>14</v>
      </c>
      <c r="BL12" s="71">
        <f>BK12*5/14</f>
        <v>5</v>
      </c>
      <c r="BM12" s="6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</row>
    <row r="13" spans="1:138" ht="21.75" thickTop="1" thickBot="1">
      <c r="A13" s="122">
        <v>83450912007</v>
      </c>
      <c r="B13" s="122" t="s">
        <v>81</v>
      </c>
      <c r="C13" s="1"/>
      <c r="D13" s="64">
        <f t="shared" ref="D13:D43" si="1">U13</f>
        <v>3.9214285714285708</v>
      </c>
      <c r="E13" s="65">
        <f t="shared" ref="E13:E43" si="2">AF13</f>
        <v>3.85</v>
      </c>
      <c r="F13" s="66">
        <f t="shared" ref="F13:F43" si="3">AQ13</f>
        <v>4.0357142857142856</v>
      </c>
      <c r="G13" s="67">
        <f t="shared" ref="G13:G43" si="4">BB13</f>
        <v>3.5019285714285715</v>
      </c>
      <c r="H13" s="68">
        <f t="shared" ref="H13:H43" si="5">BL13</f>
        <v>3.5857142857142854</v>
      </c>
      <c r="I13" s="69">
        <f t="shared" ref="I13:I43" si="6">(D13+E13+F13+G13+H13)*0.7/5</f>
        <v>2.6452699999999996</v>
      </c>
      <c r="J13" s="2">
        <v>15</v>
      </c>
      <c r="K13" s="70">
        <f>I13+J13*0.4*5/40+0.2</f>
        <v>3.5952699999999997</v>
      </c>
      <c r="L13" s="141"/>
      <c r="M13" s="144"/>
      <c r="N13" s="4">
        <v>3.8</v>
      </c>
      <c r="O13" s="3">
        <v>3.7</v>
      </c>
      <c r="P13" s="4">
        <v>4.8</v>
      </c>
      <c r="Q13" s="4">
        <v>4.3</v>
      </c>
      <c r="R13" s="4">
        <v>5</v>
      </c>
      <c r="S13" s="4">
        <v>4.3</v>
      </c>
      <c r="T13" s="4">
        <f t="shared" ref="T13:T45" si="7">N13*0.6+O13*0.4+P13*0.4+Q13*0.4+R13/5+S13*0.6</f>
        <v>10.979999999999999</v>
      </c>
      <c r="U13" s="71">
        <f t="shared" ref="U13:U43" si="8">T13*5/14</f>
        <v>3.9214285714285708</v>
      </c>
      <c r="V13" s="3"/>
      <c r="W13" s="4">
        <v>4.3</v>
      </c>
      <c r="X13" s="3">
        <v>3.8</v>
      </c>
      <c r="Y13" s="3">
        <v>4.5</v>
      </c>
      <c r="Z13" s="4">
        <v>4.3</v>
      </c>
      <c r="AA13" s="3">
        <v>3.5</v>
      </c>
      <c r="AB13" s="4">
        <v>5</v>
      </c>
      <c r="AC13" s="4"/>
      <c r="AD13" s="4">
        <v>3.8</v>
      </c>
      <c r="AE13" s="4">
        <f t="shared" ref="AE13:AE43" si="9">W13*0.6+Y13*0.4+Z13*0.4+AA13*0.4+AB13/5+AC13/5+AD13*0.6</f>
        <v>10.78</v>
      </c>
      <c r="AF13" s="71">
        <f t="shared" ref="AF13:AF43" si="10">AE13*5/14</f>
        <v>3.85</v>
      </c>
      <c r="AG13" s="3"/>
      <c r="AH13" s="4">
        <v>4.4000000000000004</v>
      </c>
      <c r="AI13" s="3">
        <v>3.6</v>
      </c>
      <c r="AJ13" s="4">
        <v>4.3</v>
      </c>
      <c r="AK13" s="4">
        <v>4.5</v>
      </c>
      <c r="AL13" s="4">
        <v>4.3</v>
      </c>
      <c r="AM13" s="4">
        <v>4</v>
      </c>
      <c r="AN13" s="4"/>
      <c r="AO13" s="4">
        <v>4.5999999999999996</v>
      </c>
      <c r="AP13" s="4">
        <f>AH13*0.6+(AJ13+AI13)*0.4/2+AK13*0.4+AL13*0.4+AM13/5+AN13/5+AO13*0.6</f>
        <v>11.3</v>
      </c>
      <c r="AQ13" s="71">
        <f t="shared" ref="AQ13:AQ43" si="11">AP13*5/14</f>
        <v>4.0357142857142856</v>
      </c>
      <c r="AR13" s="3"/>
      <c r="AS13" s="3">
        <v>4</v>
      </c>
      <c r="AT13" s="4">
        <v>4.3</v>
      </c>
      <c r="AU13" s="3">
        <v>3.8</v>
      </c>
      <c r="AV13" s="4">
        <v>3.8</v>
      </c>
      <c r="AW13" s="4">
        <v>3.8</v>
      </c>
      <c r="AX13" s="4">
        <v>5</v>
      </c>
      <c r="AY13" s="4"/>
      <c r="AZ13" s="138">
        <f>(AO13+AD13+S13+BJ13)/4</f>
        <v>3.9249999999999998</v>
      </c>
      <c r="BA13" s="4">
        <f>AT13*0.6+(AU13+AS13)*0.4/2+AV13*0.4*AW13*0.4+AX13/5+AY13/5+AZ13*0.6</f>
        <v>9.8054000000000006</v>
      </c>
      <c r="BB13" s="71">
        <f t="shared" ref="BB13:BB43" si="12">BA13*5/14</f>
        <v>3.5019285714285715</v>
      </c>
      <c r="BC13" s="3"/>
      <c r="BD13" s="138">
        <f>(AT13+AH13+W13+N13)/4</f>
        <v>4.2</v>
      </c>
      <c r="BE13" s="3">
        <v>3</v>
      </c>
      <c r="BF13" s="4">
        <v>5</v>
      </c>
      <c r="BG13" s="4">
        <v>3.8</v>
      </c>
      <c r="BH13" s="4">
        <v>5</v>
      </c>
      <c r="BI13" s="4"/>
      <c r="BJ13" s="4">
        <v>3</v>
      </c>
      <c r="BK13" s="4">
        <f t="shared" ref="BK13:BK43" si="13">BD13*0.6+BE13*0.4+BF13*0.4+BG13*0.4+BH13/5+BI13/5+BJ13*0.6</f>
        <v>10.039999999999999</v>
      </c>
      <c r="BL13" s="71">
        <f t="shared" ref="BL13:BL43" si="14">BK13*5/14</f>
        <v>3.5857142857142854</v>
      </c>
    </row>
    <row r="14" spans="1:138" ht="21.75" thickTop="1" thickBot="1">
      <c r="A14" s="120">
        <v>83450932007</v>
      </c>
      <c r="B14" s="120" t="s">
        <v>82</v>
      </c>
      <c r="C14" s="1"/>
      <c r="D14" s="64">
        <f t="shared" si="1"/>
        <v>3.5357142857142851</v>
      </c>
      <c r="E14" s="65">
        <f t="shared" si="2"/>
        <v>3.407142857142857</v>
      </c>
      <c r="F14" s="66">
        <f t="shared" si="3"/>
        <v>3.75</v>
      </c>
      <c r="G14" s="67">
        <f t="shared" si="4"/>
        <v>3.3971428571428572</v>
      </c>
      <c r="H14" s="68">
        <f t="shared" si="5"/>
        <v>3.1107142857142862</v>
      </c>
      <c r="I14" s="69">
        <f t="shared" si="6"/>
        <v>2.4081000000000001</v>
      </c>
      <c r="J14" s="2">
        <v>18</v>
      </c>
      <c r="K14" s="70">
        <f t="shared" ref="K14:K44" si="15">I14+J14*0.4*5/40+0.2</f>
        <v>3.5081000000000002</v>
      </c>
      <c r="L14" s="141"/>
      <c r="M14" s="145"/>
      <c r="N14" s="4">
        <v>4.3</v>
      </c>
      <c r="O14" s="3">
        <v>3.8</v>
      </c>
      <c r="P14" s="4">
        <v>4.8</v>
      </c>
      <c r="Q14" s="4">
        <v>4.2</v>
      </c>
      <c r="R14" s="4">
        <v>5</v>
      </c>
      <c r="S14" s="4">
        <v>2</v>
      </c>
      <c r="T14" s="4">
        <f t="shared" si="7"/>
        <v>9.8999999999999986</v>
      </c>
      <c r="U14" s="71">
        <f t="shared" si="8"/>
        <v>3.5357142857142851</v>
      </c>
      <c r="V14" s="3"/>
      <c r="W14" s="4">
        <v>3.5</v>
      </c>
      <c r="X14" s="3">
        <v>4.0999999999999996</v>
      </c>
      <c r="Y14" s="3">
        <v>4.7</v>
      </c>
      <c r="Z14" s="4">
        <v>4.5</v>
      </c>
      <c r="AA14" s="3">
        <v>4</v>
      </c>
      <c r="AB14" s="4">
        <v>4.8</v>
      </c>
      <c r="AC14" s="4"/>
      <c r="AD14" s="4">
        <v>2</v>
      </c>
      <c r="AE14" s="4">
        <f t="shared" si="9"/>
        <v>9.5399999999999991</v>
      </c>
      <c r="AF14" s="71">
        <f t="shared" si="10"/>
        <v>3.407142857142857</v>
      </c>
      <c r="AG14" s="3"/>
      <c r="AH14" s="4">
        <v>4.3</v>
      </c>
      <c r="AI14" s="3">
        <v>4</v>
      </c>
      <c r="AJ14" s="4">
        <v>4.7</v>
      </c>
      <c r="AK14" s="4">
        <v>4.3</v>
      </c>
      <c r="AL14" s="4">
        <v>4.7</v>
      </c>
      <c r="AM14" s="4">
        <v>4.8</v>
      </c>
      <c r="AN14" s="4"/>
      <c r="AO14" s="4">
        <v>2.7</v>
      </c>
      <c r="AP14" s="4">
        <f>AH14*0.6+(AJ14+AI14)*0.4/2+AK14*0.4+AL14*0.4+AM14/5+AN14/5+AO14*0.6</f>
        <v>10.5</v>
      </c>
      <c r="AQ14" s="71">
        <f t="shared" si="11"/>
        <v>3.75</v>
      </c>
      <c r="AR14" s="3"/>
      <c r="AS14" s="3">
        <v>4</v>
      </c>
      <c r="AT14" s="4">
        <v>4.5</v>
      </c>
      <c r="AU14" s="3">
        <v>5</v>
      </c>
      <c r="AV14" s="4">
        <v>4.3</v>
      </c>
      <c r="AW14" s="4">
        <v>4</v>
      </c>
      <c r="AX14" s="4">
        <v>5</v>
      </c>
      <c r="AY14" s="4"/>
      <c r="AZ14" s="138">
        <f t="shared" ref="AZ14:AZ45" si="16">(AO14+AD14+S14+BJ14)/4</f>
        <v>2.1</v>
      </c>
      <c r="BA14" s="4">
        <f t="shared" ref="BA14:BA45" si="17">AT14*0.6+(AU14+AS14)*0.4/2+AV14*0.4*AW14*0.4+AX14/5+AY14/5+AZ14*0.6</f>
        <v>9.5120000000000005</v>
      </c>
      <c r="BB14" s="71">
        <f t="shared" si="12"/>
        <v>3.3971428571428572</v>
      </c>
      <c r="BC14" s="3"/>
      <c r="BD14" s="138">
        <f t="shared" ref="BD14:BD45" si="18">(AT14+AH14+W14+N14)/4</f>
        <v>4.1500000000000004</v>
      </c>
      <c r="BE14" s="3">
        <v>2.5</v>
      </c>
      <c r="BF14" s="4">
        <v>4.5</v>
      </c>
      <c r="BG14" s="4">
        <v>3.5</v>
      </c>
      <c r="BH14" s="4">
        <v>5</v>
      </c>
      <c r="BI14" s="4"/>
      <c r="BJ14" s="4">
        <v>1.7</v>
      </c>
      <c r="BK14" s="4">
        <f t="shared" si="13"/>
        <v>8.7100000000000009</v>
      </c>
      <c r="BL14" s="71">
        <f t="shared" si="14"/>
        <v>3.1107142857142862</v>
      </c>
    </row>
    <row r="15" spans="1:138" ht="21.75" thickTop="1" thickBot="1">
      <c r="A15" s="120">
        <v>83450942007</v>
      </c>
      <c r="B15" s="120" t="s">
        <v>83</v>
      </c>
      <c r="C15" s="1"/>
      <c r="D15" s="64">
        <f t="shared" si="1"/>
        <v>3.05</v>
      </c>
      <c r="E15" s="65">
        <f t="shared" si="2"/>
        <v>3.3285714285714287</v>
      </c>
      <c r="F15" s="66">
        <f t="shared" si="3"/>
        <v>3.6214285714285714</v>
      </c>
      <c r="G15" s="67">
        <f t="shared" si="4"/>
        <v>3.2685000000000004</v>
      </c>
      <c r="H15" s="68">
        <f t="shared" si="5"/>
        <v>3.3642857142857143</v>
      </c>
      <c r="I15" s="69">
        <f t="shared" si="6"/>
        <v>2.3285899999999997</v>
      </c>
      <c r="J15" s="2">
        <v>18</v>
      </c>
      <c r="K15" s="70">
        <f t="shared" si="15"/>
        <v>3.4285899999999998</v>
      </c>
      <c r="L15" s="141"/>
      <c r="M15" s="145"/>
      <c r="N15" s="4">
        <v>3.3</v>
      </c>
      <c r="O15" s="3">
        <v>4</v>
      </c>
      <c r="P15" s="4">
        <v>3.8</v>
      </c>
      <c r="Q15" s="4">
        <v>4.5999999999999996</v>
      </c>
      <c r="R15" s="4">
        <v>5</v>
      </c>
      <c r="S15" s="4">
        <v>1</v>
      </c>
      <c r="T15" s="4">
        <f t="shared" si="7"/>
        <v>8.5399999999999991</v>
      </c>
      <c r="U15" s="71">
        <f t="shared" si="8"/>
        <v>3.05</v>
      </c>
      <c r="V15" s="3"/>
      <c r="W15" s="4">
        <v>2.9</v>
      </c>
      <c r="X15" s="3">
        <v>4.0999999999999996</v>
      </c>
      <c r="Y15" s="3">
        <v>4.4000000000000004</v>
      </c>
      <c r="Z15" s="4">
        <v>4</v>
      </c>
      <c r="AA15" s="3">
        <v>4</v>
      </c>
      <c r="AB15" s="4">
        <v>5</v>
      </c>
      <c r="AC15" s="4"/>
      <c r="AD15" s="4">
        <v>2.7</v>
      </c>
      <c r="AE15" s="4">
        <f t="shared" si="9"/>
        <v>9.32</v>
      </c>
      <c r="AF15" s="71">
        <f t="shared" si="10"/>
        <v>3.3285714285714287</v>
      </c>
      <c r="AG15" s="3"/>
      <c r="AH15" s="4">
        <v>3.6</v>
      </c>
      <c r="AI15" s="3">
        <v>3</v>
      </c>
      <c r="AJ15" s="4">
        <v>4.5</v>
      </c>
      <c r="AK15" s="4">
        <v>3.5</v>
      </c>
      <c r="AL15" s="4">
        <v>4.5</v>
      </c>
      <c r="AM15" s="4">
        <v>4.7</v>
      </c>
      <c r="AN15" s="4"/>
      <c r="AO15" s="4">
        <v>3.9</v>
      </c>
      <c r="AP15" s="4">
        <f t="shared" ref="AP15:AP45" si="19">AH15*0.6+(AJ15+AI15)*0.4/2+AK15*0.4+AL15*0.4+AM15/5+AN15/5+AO15*0.6</f>
        <v>10.14</v>
      </c>
      <c r="AQ15" s="71">
        <f t="shared" si="11"/>
        <v>3.6214285714285714</v>
      </c>
      <c r="AR15" s="3"/>
      <c r="AS15" s="3">
        <v>4.4000000000000004</v>
      </c>
      <c r="AT15" s="4">
        <v>3</v>
      </c>
      <c r="AU15" s="3">
        <v>3.8</v>
      </c>
      <c r="AV15" s="4">
        <v>4.2</v>
      </c>
      <c r="AW15" s="4">
        <v>4.4000000000000004</v>
      </c>
      <c r="AX15" s="4">
        <v>4.7</v>
      </c>
      <c r="AY15" s="4"/>
      <c r="AZ15" s="138">
        <f t="shared" si="16"/>
        <v>3.0249999999999999</v>
      </c>
      <c r="BA15" s="4">
        <f t="shared" si="17"/>
        <v>9.1518000000000015</v>
      </c>
      <c r="BB15" s="71">
        <f t="shared" si="12"/>
        <v>3.2685000000000004</v>
      </c>
      <c r="BC15" s="3"/>
      <c r="BD15" s="138">
        <f t="shared" si="18"/>
        <v>3.2</v>
      </c>
      <c r="BE15" s="3">
        <v>3</v>
      </c>
      <c r="BF15" s="4">
        <v>3</v>
      </c>
      <c r="BG15" s="4">
        <v>3.5</v>
      </c>
      <c r="BH15" s="4">
        <v>5</v>
      </c>
      <c r="BI15" s="4"/>
      <c r="BJ15" s="4">
        <v>4.5</v>
      </c>
      <c r="BK15" s="4">
        <f t="shared" si="13"/>
        <v>9.42</v>
      </c>
      <c r="BL15" s="71">
        <f t="shared" si="14"/>
        <v>3.3642857142857143</v>
      </c>
    </row>
    <row r="16" spans="1:138" ht="18.75" customHeight="1" thickTop="1" thickBot="1">
      <c r="A16" s="120">
        <v>83450952007</v>
      </c>
      <c r="B16" s="120" t="s">
        <v>84</v>
      </c>
      <c r="C16" s="1"/>
      <c r="D16" s="64">
        <f t="shared" si="1"/>
        <v>3.2357142857142862</v>
      </c>
      <c r="E16" s="65">
        <f t="shared" si="2"/>
        <v>2.9285714285714293</v>
      </c>
      <c r="F16" s="66">
        <f t="shared" si="3"/>
        <v>2.4857142857142853</v>
      </c>
      <c r="G16" s="67">
        <f t="shared" si="4"/>
        <v>1.7589285714285714</v>
      </c>
      <c r="H16" s="68">
        <f t="shared" si="5"/>
        <v>2.1749999999999998</v>
      </c>
      <c r="I16" s="69">
        <f t="shared" si="6"/>
        <v>1.7617499999999999</v>
      </c>
      <c r="J16" s="2">
        <v>13</v>
      </c>
      <c r="K16" s="139">
        <f t="shared" si="15"/>
        <v>2.6117500000000002</v>
      </c>
      <c r="L16" s="142">
        <v>2</v>
      </c>
      <c r="M16" s="145">
        <v>2.2999999999999998</v>
      </c>
      <c r="N16" s="4">
        <v>3.8</v>
      </c>
      <c r="O16" s="3">
        <v>4</v>
      </c>
      <c r="P16" s="4">
        <v>3.3</v>
      </c>
      <c r="Q16" s="4">
        <v>4</v>
      </c>
      <c r="R16" s="4">
        <v>5</v>
      </c>
      <c r="S16" s="4">
        <v>2.1</v>
      </c>
      <c r="T16" s="4">
        <f t="shared" si="7"/>
        <v>9.06</v>
      </c>
      <c r="U16" s="71">
        <f t="shared" si="8"/>
        <v>3.2357142857142862</v>
      </c>
      <c r="V16" s="3"/>
      <c r="W16" s="4">
        <v>3.7</v>
      </c>
      <c r="X16" s="3">
        <v>3.9</v>
      </c>
      <c r="Y16" s="3">
        <v>3.2</v>
      </c>
      <c r="Z16" s="4">
        <v>3</v>
      </c>
      <c r="AA16" s="3">
        <v>4</v>
      </c>
      <c r="AB16" s="4">
        <v>3.5</v>
      </c>
      <c r="AC16" s="4"/>
      <c r="AD16" s="4">
        <v>2</v>
      </c>
      <c r="AE16" s="4">
        <f t="shared" si="9"/>
        <v>8.2000000000000011</v>
      </c>
      <c r="AF16" s="71">
        <f t="shared" si="10"/>
        <v>2.9285714285714293</v>
      </c>
      <c r="AG16" s="3"/>
      <c r="AH16" s="4">
        <v>2.5</v>
      </c>
      <c r="AI16" s="3">
        <v>0</v>
      </c>
      <c r="AJ16" s="4">
        <v>3.8</v>
      </c>
      <c r="AK16" s="4">
        <v>3.7</v>
      </c>
      <c r="AL16" s="4">
        <v>3.8</v>
      </c>
      <c r="AM16" s="4">
        <v>4</v>
      </c>
      <c r="AN16" s="4"/>
      <c r="AO16" s="4">
        <v>1.5</v>
      </c>
      <c r="AP16" s="4">
        <f t="shared" si="19"/>
        <v>6.9599999999999991</v>
      </c>
      <c r="AQ16" s="71">
        <f t="shared" si="11"/>
        <v>2.4857142857142853</v>
      </c>
      <c r="AR16" s="3"/>
      <c r="AS16" s="3">
        <v>4.3</v>
      </c>
      <c r="AT16" s="4">
        <v>3</v>
      </c>
      <c r="AU16" s="3">
        <v>1</v>
      </c>
      <c r="AV16" s="4">
        <v>3.8</v>
      </c>
      <c r="AW16" s="4">
        <v>0</v>
      </c>
      <c r="AX16" s="4">
        <v>5</v>
      </c>
      <c r="AY16" s="4"/>
      <c r="AZ16" s="138">
        <f t="shared" si="16"/>
        <v>1.7749999999999999</v>
      </c>
      <c r="BA16" s="4">
        <f t="shared" si="17"/>
        <v>4.9249999999999998</v>
      </c>
      <c r="BB16" s="71">
        <f t="shared" si="12"/>
        <v>1.7589285714285714</v>
      </c>
      <c r="BC16" s="3"/>
      <c r="BD16" s="138">
        <f t="shared" si="18"/>
        <v>3.25</v>
      </c>
      <c r="BE16" s="3">
        <v>1.5</v>
      </c>
      <c r="BF16" s="4">
        <v>4.2</v>
      </c>
      <c r="BG16" s="4"/>
      <c r="BH16" s="4">
        <v>4.8</v>
      </c>
      <c r="BI16" s="4"/>
      <c r="BJ16" s="4">
        <v>1.5</v>
      </c>
      <c r="BK16" s="4">
        <f t="shared" si="13"/>
        <v>6.09</v>
      </c>
      <c r="BL16" s="71">
        <f t="shared" si="14"/>
        <v>2.1749999999999998</v>
      </c>
    </row>
    <row r="17" spans="1:64" ht="21.75" thickTop="1" thickBot="1">
      <c r="A17" s="120">
        <v>83450972007</v>
      </c>
      <c r="B17" s="120" t="s">
        <v>85</v>
      </c>
      <c r="C17" s="1"/>
      <c r="D17" s="64">
        <f t="shared" si="1"/>
        <v>3.1428571428571428</v>
      </c>
      <c r="E17" s="65">
        <f t="shared" si="2"/>
        <v>3.4571428571428569</v>
      </c>
      <c r="F17" s="66">
        <f t="shared" si="3"/>
        <v>3.4428571428571431</v>
      </c>
      <c r="G17" s="67">
        <f t="shared" si="4"/>
        <v>3.4560714285714291</v>
      </c>
      <c r="H17" s="68">
        <f t="shared" si="5"/>
        <v>3.3571428571428568</v>
      </c>
      <c r="I17" s="69">
        <f t="shared" si="6"/>
        <v>2.3598499999999998</v>
      </c>
      <c r="J17" s="2">
        <v>14</v>
      </c>
      <c r="K17" s="70">
        <f t="shared" si="15"/>
        <v>3.2598500000000001</v>
      </c>
      <c r="L17" s="141"/>
      <c r="M17" s="145"/>
      <c r="N17" s="4">
        <v>2.5</v>
      </c>
      <c r="O17" s="3">
        <v>3.8</v>
      </c>
      <c r="P17" s="4">
        <v>4.3</v>
      </c>
      <c r="Q17" s="4">
        <v>4.2</v>
      </c>
      <c r="R17" s="4">
        <v>5</v>
      </c>
      <c r="S17" s="4">
        <v>2.2999999999999998</v>
      </c>
      <c r="T17" s="4">
        <f t="shared" si="7"/>
        <v>8.8000000000000007</v>
      </c>
      <c r="U17" s="71">
        <f t="shared" si="8"/>
        <v>3.1428571428571428</v>
      </c>
      <c r="V17" s="3"/>
      <c r="W17" s="4">
        <v>2.5</v>
      </c>
      <c r="X17" s="3">
        <v>3.8</v>
      </c>
      <c r="Y17" s="3">
        <v>4.8</v>
      </c>
      <c r="Z17" s="4">
        <v>3.3</v>
      </c>
      <c r="AA17" s="3">
        <v>4.5999999999999996</v>
      </c>
      <c r="AB17" s="4">
        <v>5</v>
      </c>
      <c r="AC17" s="4"/>
      <c r="AD17" s="4">
        <v>3.5</v>
      </c>
      <c r="AE17" s="4">
        <f t="shared" si="9"/>
        <v>9.68</v>
      </c>
      <c r="AF17" s="71">
        <f t="shared" si="10"/>
        <v>3.4571428571428569</v>
      </c>
      <c r="AG17" s="3"/>
      <c r="AH17" s="4">
        <v>2.5</v>
      </c>
      <c r="AI17" s="3">
        <v>3.9</v>
      </c>
      <c r="AJ17" s="4">
        <v>4.0999999999999996</v>
      </c>
      <c r="AK17" s="4">
        <v>4.5</v>
      </c>
      <c r="AL17" s="4">
        <v>4.0999999999999996</v>
      </c>
      <c r="AM17" s="4">
        <v>5</v>
      </c>
      <c r="AN17" s="4"/>
      <c r="AO17" s="4">
        <v>3.5</v>
      </c>
      <c r="AP17" s="4">
        <f t="shared" si="19"/>
        <v>9.64</v>
      </c>
      <c r="AQ17" s="71">
        <f t="shared" si="11"/>
        <v>3.4428571428571431</v>
      </c>
      <c r="AR17" s="3"/>
      <c r="AS17" s="3">
        <v>4.5</v>
      </c>
      <c r="AT17" s="82">
        <v>4.5</v>
      </c>
      <c r="AU17" s="3">
        <v>4</v>
      </c>
      <c r="AV17" s="4">
        <v>4</v>
      </c>
      <c r="AW17" s="4">
        <v>3.8</v>
      </c>
      <c r="AX17" s="4">
        <v>5</v>
      </c>
      <c r="AY17" s="4"/>
      <c r="AZ17" s="138">
        <f t="shared" si="16"/>
        <v>3.0750000000000002</v>
      </c>
      <c r="BA17" s="4">
        <f t="shared" si="17"/>
        <v>9.6770000000000014</v>
      </c>
      <c r="BB17" s="71">
        <f t="shared" si="12"/>
        <v>3.4560714285714291</v>
      </c>
      <c r="BC17" s="3"/>
      <c r="BD17" s="138">
        <f t="shared" si="18"/>
        <v>3</v>
      </c>
      <c r="BE17" s="3">
        <v>3</v>
      </c>
      <c r="BF17" s="4">
        <v>4.7</v>
      </c>
      <c r="BG17" s="4">
        <v>4.3</v>
      </c>
      <c r="BH17" s="4">
        <v>5</v>
      </c>
      <c r="BI17" s="4"/>
      <c r="BJ17" s="4">
        <v>3</v>
      </c>
      <c r="BK17" s="4">
        <f t="shared" si="13"/>
        <v>9.3999999999999986</v>
      </c>
      <c r="BL17" s="71">
        <f t="shared" si="14"/>
        <v>3.3571428571428568</v>
      </c>
    </row>
    <row r="18" spans="1:64" ht="21.75" thickTop="1" thickBot="1">
      <c r="A18" s="120">
        <v>83450022007</v>
      </c>
      <c r="B18" s="120" t="s">
        <v>86</v>
      </c>
      <c r="C18" s="1"/>
      <c r="D18" s="64">
        <f t="shared" si="1"/>
        <v>2.8285714285714287</v>
      </c>
      <c r="E18" s="65">
        <f t="shared" si="2"/>
        <v>3.5428571428571423</v>
      </c>
      <c r="F18" s="66">
        <f t="shared" si="3"/>
        <v>3.7428571428571433</v>
      </c>
      <c r="G18" s="67">
        <f t="shared" si="4"/>
        <v>2.7399999999999998</v>
      </c>
      <c r="H18" s="68">
        <f t="shared" si="5"/>
        <v>2.5892857142857144</v>
      </c>
      <c r="I18" s="69">
        <f t="shared" si="6"/>
        <v>2.1620999999999997</v>
      </c>
      <c r="J18" s="2">
        <v>19</v>
      </c>
      <c r="K18" s="70">
        <f t="shared" si="15"/>
        <v>3.3121</v>
      </c>
      <c r="L18" s="141"/>
      <c r="M18" s="145"/>
      <c r="N18" s="4">
        <v>1.3</v>
      </c>
      <c r="O18" s="3">
        <v>4.0999999999999996</v>
      </c>
      <c r="P18" s="4">
        <v>4.3</v>
      </c>
      <c r="Q18" s="4">
        <v>4.2</v>
      </c>
      <c r="R18" s="4">
        <v>4.5</v>
      </c>
      <c r="S18" s="4">
        <v>2</v>
      </c>
      <c r="T18" s="4">
        <f t="shared" si="7"/>
        <v>7.9200000000000008</v>
      </c>
      <c r="U18" s="71">
        <f t="shared" si="8"/>
        <v>2.8285714285714287</v>
      </c>
      <c r="V18" s="3"/>
      <c r="W18" s="4">
        <v>4.3</v>
      </c>
      <c r="X18" s="3">
        <v>3</v>
      </c>
      <c r="Y18" s="3">
        <v>5</v>
      </c>
      <c r="Z18" s="4">
        <v>4</v>
      </c>
      <c r="AA18" s="3">
        <v>4</v>
      </c>
      <c r="AB18" s="4">
        <v>4.7</v>
      </c>
      <c r="AC18" s="4"/>
      <c r="AD18" s="4">
        <v>2</v>
      </c>
      <c r="AE18" s="4">
        <f t="shared" si="9"/>
        <v>9.9199999999999982</v>
      </c>
      <c r="AF18" s="71">
        <f t="shared" si="10"/>
        <v>3.5428571428571423</v>
      </c>
      <c r="AG18" s="3"/>
      <c r="AH18" s="4">
        <v>4.3</v>
      </c>
      <c r="AI18" s="3">
        <v>4</v>
      </c>
      <c r="AJ18" s="4">
        <v>4.7</v>
      </c>
      <c r="AK18" s="4">
        <v>4.3</v>
      </c>
      <c r="AL18" s="4">
        <v>4.7</v>
      </c>
      <c r="AM18" s="4">
        <v>4.7</v>
      </c>
      <c r="AN18" s="4"/>
      <c r="AO18" s="4">
        <v>2.7</v>
      </c>
      <c r="AP18" s="4">
        <f t="shared" si="19"/>
        <v>10.48</v>
      </c>
      <c r="AQ18" s="71">
        <f t="shared" si="11"/>
        <v>3.7428571428571433</v>
      </c>
      <c r="AR18" s="3"/>
      <c r="AS18" s="3">
        <v>4</v>
      </c>
      <c r="AT18" s="4">
        <v>3.1</v>
      </c>
      <c r="AU18" s="3">
        <v>0</v>
      </c>
      <c r="AV18" s="4">
        <v>4.3</v>
      </c>
      <c r="AW18" s="4">
        <v>4</v>
      </c>
      <c r="AX18" s="4">
        <v>5</v>
      </c>
      <c r="AY18" s="4"/>
      <c r="AZ18" s="138">
        <f t="shared" si="16"/>
        <v>2.1</v>
      </c>
      <c r="BA18" s="4">
        <f t="shared" si="17"/>
        <v>7.6720000000000006</v>
      </c>
      <c r="BB18" s="71">
        <f t="shared" si="12"/>
        <v>2.7399999999999998</v>
      </c>
      <c r="BC18" s="3"/>
      <c r="BD18" s="138">
        <f t="shared" si="18"/>
        <v>3.25</v>
      </c>
      <c r="BE18" s="3"/>
      <c r="BF18" s="4">
        <v>4.7</v>
      </c>
      <c r="BG18" s="4">
        <v>3.5</v>
      </c>
      <c r="BH18" s="4">
        <v>5</v>
      </c>
      <c r="BI18" s="4"/>
      <c r="BJ18" s="4">
        <v>1.7</v>
      </c>
      <c r="BK18" s="4">
        <f t="shared" si="13"/>
        <v>7.25</v>
      </c>
      <c r="BL18" s="71">
        <f t="shared" si="14"/>
        <v>2.5892857142857144</v>
      </c>
    </row>
    <row r="19" spans="1:64" ht="21.75" thickTop="1" thickBot="1">
      <c r="A19" s="120">
        <v>83451002007</v>
      </c>
      <c r="B19" s="120" t="s">
        <v>87</v>
      </c>
      <c r="C19" s="1"/>
      <c r="D19" s="64">
        <f t="shared" si="1"/>
        <v>3.9</v>
      </c>
      <c r="E19" s="65">
        <f t="shared" si="2"/>
        <v>3.7642857142857138</v>
      </c>
      <c r="F19" s="66">
        <f t="shared" si="3"/>
        <v>4.0214285714285714</v>
      </c>
      <c r="G19" s="67">
        <f t="shared" si="4"/>
        <v>4.1265714285714283</v>
      </c>
      <c r="H19" s="68">
        <f t="shared" si="5"/>
        <v>3.8696428571428574</v>
      </c>
      <c r="I19" s="69">
        <f t="shared" si="6"/>
        <v>2.7554699999999999</v>
      </c>
      <c r="J19" s="2">
        <v>18</v>
      </c>
      <c r="K19" s="70">
        <f t="shared" si="15"/>
        <v>3.85547</v>
      </c>
      <c r="L19" s="141"/>
      <c r="M19" s="145"/>
      <c r="N19" s="4">
        <v>4.2</v>
      </c>
      <c r="O19" s="3">
        <v>3.9</v>
      </c>
      <c r="P19" s="4">
        <v>4.3</v>
      </c>
      <c r="Q19" s="4">
        <v>4</v>
      </c>
      <c r="R19" s="4">
        <v>5</v>
      </c>
      <c r="S19" s="4">
        <v>4.2</v>
      </c>
      <c r="T19" s="4">
        <f t="shared" si="7"/>
        <v>10.92</v>
      </c>
      <c r="U19" s="71">
        <f t="shared" si="8"/>
        <v>3.9</v>
      </c>
      <c r="V19" s="3"/>
      <c r="W19" s="4">
        <v>4.5</v>
      </c>
      <c r="X19" s="3">
        <v>4</v>
      </c>
      <c r="Y19" s="3">
        <v>2.5</v>
      </c>
      <c r="Z19" s="4">
        <v>3.8</v>
      </c>
      <c r="AA19" s="3">
        <v>4</v>
      </c>
      <c r="AB19" s="4">
        <v>4.8</v>
      </c>
      <c r="AC19" s="4"/>
      <c r="AD19" s="4">
        <v>4.5999999999999996</v>
      </c>
      <c r="AE19" s="4">
        <f t="shared" si="9"/>
        <v>10.54</v>
      </c>
      <c r="AF19" s="71">
        <f t="shared" si="10"/>
        <v>3.7642857142857138</v>
      </c>
      <c r="AG19" s="3"/>
      <c r="AH19" s="4">
        <v>4.5</v>
      </c>
      <c r="AI19" s="3">
        <v>3.3</v>
      </c>
      <c r="AJ19" s="4">
        <v>4</v>
      </c>
      <c r="AK19" s="4">
        <v>4.2</v>
      </c>
      <c r="AL19" s="4">
        <v>4</v>
      </c>
      <c r="AM19" s="4">
        <v>5</v>
      </c>
      <c r="AN19" s="4"/>
      <c r="AO19" s="4">
        <v>4.7</v>
      </c>
      <c r="AP19" s="4">
        <f t="shared" si="19"/>
        <v>11.26</v>
      </c>
      <c r="AQ19" s="71">
        <f t="shared" si="11"/>
        <v>4.0214285714285714</v>
      </c>
      <c r="AR19" s="3"/>
      <c r="AS19" s="3">
        <v>4.8</v>
      </c>
      <c r="AT19" s="4">
        <v>4.5</v>
      </c>
      <c r="AU19" s="3">
        <v>4.2</v>
      </c>
      <c r="AV19" s="4">
        <v>4.7</v>
      </c>
      <c r="AW19" s="4">
        <v>4.7</v>
      </c>
      <c r="AX19" s="4">
        <v>5</v>
      </c>
      <c r="AY19" s="4"/>
      <c r="AZ19" s="138">
        <f t="shared" si="16"/>
        <v>4.2</v>
      </c>
      <c r="BA19" s="4">
        <f t="shared" si="17"/>
        <v>11.554399999999999</v>
      </c>
      <c r="BB19" s="71">
        <f t="shared" si="12"/>
        <v>4.1265714285714283</v>
      </c>
      <c r="BC19" s="3"/>
      <c r="BD19" s="138">
        <f t="shared" si="18"/>
        <v>4.4249999999999998</v>
      </c>
      <c r="BE19" s="3">
        <v>4</v>
      </c>
      <c r="BF19" s="4">
        <v>4.5</v>
      </c>
      <c r="BG19" s="4">
        <v>4.5</v>
      </c>
      <c r="BH19" s="4">
        <v>5</v>
      </c>
      <c r="BI19" s="4"/>
      <c r="BJ19" s="4">
        <v>3.3</v>
      </c>
      <c r="BK19" s="4">
        <f t="shared" si="13"/>
        <v>10.835000000000001</v>
      </c>
      <c r="BL19" s="71">
        <f t="shared" si="14"/>
        <v>3.8696428571428574</v>
      </c>
    </row>
    <row r="20" spans="1:64" ht="21.75" thickTop="1" thickBot="1">
      <c r="A20" s="120">
        <v>83451012007</v>
      </c>
      <c r="B20" s="120" t="s">
        <v>88</v>
      </c>
      <c r="C20" s="1"/>
      <c r="D20" s="64">
        <f t="shared" si="1"/>
        <v>3.3928571428571428</v>
      </c>
      <c r="E20" s="65">
        <f t="shared" si="2"/>
        <v>3.8714285714285714</v>
      </c>
      <c r="F20" s="66">
        <f t="shared" si="3"/>
        <v>3.85</v>
      </c>
      <c r="G20" s="67">
        <f t="shared" si="4"/>
        <v>3.4000714285714291</v>
      </c>
      <c r="H20" s="68">
        <f t="shared" si="5"/>
        <v>2.9000000000000008</v>
      </c>
      <c r="I20" s="69">
        <f t="shared" si="6"/>
        <v>2.4380100000000002</v>
      </c>
      <c r="J20" s="2">
        <v>22</v>
      </c>
      <c r="K20" s="70">
        <f t="shared" si="15"/>
        <v>3.7380100000000005</v>
      </c>
      <c r="L20" s="141"/>
      <c r="M20" s="145"/>
      <c r="N20" s="4">
        <v>4</v>
      </c>
      <c r="O20" s="3">
        <v>3.8</v>
      </c>
      <c r="P20" s="4">
        <v>3.8</v>
      </c>
      <c r="Q20" s="4">
        <v>4.2</v>
      </c>
      <c r="R20" s="4">
        <v>5</v>
      </c>
      <c r="S20" s="4">
        <v>2.2999999999999998</v>
      </c>
      <c r="T20" s="4">
        <f t="shared" si="7"/>
        <v>9.5</v>
      </c>
      <c r="U20" s="71">
        <f t="shared" si="8"/>
        <v>3.3928571428571428</v>
      </c>
      <c r="V20" s="3"/>
      <c r="W20" s="4">
        <v>3.9</v>
      </c>
      <c r="X20" s="3">
        <v>3.7</v>
      </c>
      <c r="Y20" s="3">
        <v>4</v>
      </c>
      <c r="Z20" s="4">
        <v>4.9000000000000004</v>
      </c>
      <c r="AA20" s="3">
        <v>4.5999999999999996</v>
      </c>
      <c r="AB20" s="4">
        <v>5</v>
      </c>
      <c r="AC20" s="4"/>
      <c r="AD20" s="4">
        <v>3.5</v>
      </c>
      <c r="AE20" s="4">
        <f t="shared" si="9"/>
        <v>10.84</v>
      </c>
      <c r="AF20" s="71">
        <f t="shared" si="10"/>
        <v>3.8714285714285714</v>
      </c>
      <c r="AG20" s="3"/>
      <c r="AH20" s="4">
        <v>4.2</v>
      </c>
      <c r="AI20" s="3">
        <v>3.9</v>
      </c>
      <c r="AJ20" s="4">
        <v>4.0999999999999996</v>
      </c>
      <c r="AK20" s="4">
        <v>4.8</v>
      </c>
      <c r="AL20" s="4">
        <v>4.0999999999999996</v>
      </c>
      <c r="AM20" s="4">
        <v>5</v>
      </c>
      <c r="AN20" s="4"/>
      <c r="AO20" s="4">
        <v>3.5</v>
      </c>
      <c r="AP20" s="4">
        <f t="shared" si="19"/>
        <v>10.78</v>
      </c>
      <c r="AQ20" s="71">
        <f t="shared" si="11"/>
        <v>3.85</v>
      </c>
      <c r="AR20" s="3"/>
      <c r="AS20" s="3">
        <v>4.5</v>
      </c>
      <c r="AT20" s="4">
        <v>3.9</v>
      </c>
      <c r="AU20" s="3">
        <v>3.8</v>
      </c>
      <c r="AV20" s="4">
        <v>4.4000000000000004</v>
      </c>
      <c r="AW20" s="4">
        <v>3.8</v>
      </c>
      <c r="AX20" s="4">
        <v>5</v>
      </c>
      <c r="AY20" s="4"/>
      <c r="AZ20" s="138">
        <f t="shared" si="16"/>
        <v>3.0750000000000002</v>
      </c>
      <c r="BA20" s="4">
        <f t="shared" si="17"/>
        <v>9.5202000000000009</v>
      </c>
      <c r="BB20" s="71">
        <f t="shared" si="12"/>
        <v>3.4000714285714291</v>
      </c>
      <c r="BC20" s="3"/>
      <c r="BD20" s="138">
        <f t="shared" si="18"/>
        <v>4</v>
      </c>
      <c r="BE20" s="3">
        <v>3</v>
      </c>
      <c r="BF20" s="4"/>
      <c r="BG20" s="4">
        <v>4.3</v>
      </c>
      <c r="BH20" s="4">
        <v>5</v>
      </c>
      <c r="BI20" s="4"/>
      <c r="BJ20" s="4">
        <v>3</v>
      </c>
      <c r="BK20" s="4">
        <f t="shared" si="13"/>
        <v>8.120000000000001</v>
      </c>
      <c r="BL20" s="71">
        <f t="shared" si="14"/>
        <v>2.9000000000000008</v>
      </c>
    </row>
    <row r="21" spans="1:64" ht="21.75" thickTop="1" thickBot="1">
      <c r="A21" s="120">
        <v>83451022007</v>
      </c>
      <c r="B21" s="120" t="s">
        <v>89</v>
      </c>
      <c r="C21" s="1"/>
      <c r="D21" s="64">
        <f t="shared" si="1"/>
        <v>3.3999999999999995</v>
      </c>
      <c r="E21" s="65">
        <f t="shared" si="2"/>
        <v>3.4642857142857144</v>
      </c>
      <c r="F21" s="66">
        <f t="shared" si="3"/>
        <v>3.8285714285714283</v>
      </c>
      <c r="G21" s="67">
        <f t="shared" si="4"/>
        <v>3.1320000000000001</v>
      </c>
      <c r="H21" s="68">
        <f t="shared" si="5"/>
        <v>3.1517857142857144</v>
      </c>
      <c r="I21" s="69">
        <f t="shared" si="6"/>
        <v>2.3767299999999998</v>
      </c>
      <c r="J21" s="2">
        <v>14</v>
      </c>
      <c r="K21" s="70">
        <f t="shared" si="15"/>
        <v>3.2767300000000001</v>
      </c>
      <c r="L21" s="141"/>
      <c r="M21" s="145"/>
      <c r="N21" s="4">
        <v>3.2</v>
      </c>
      <c r="O21" s="3">
        <v>3</v>
      </c>
      <c r="P21" s="4">
        <v>3.9</v>
      </c>
      <c r="Q21" s="4">
        <v>4.3</v>
      </c>
      <c r="R21" s="4">
        <v>4.2</v>
      </c>
      <c r="S21" s="4">
        <v>3.8</v>
      </c>
      <c r="T21" s="4">
        <f t="shared" si="7"/>
        <v>9.52</v>
      </c>
      <c r="U21" s="71">
        <f t="shared" si="8"/>
        <v>3.3999999999999995</v>
      </c>
      <c r="V21" s="3"/>
      <c r="W21" s="4">
        <v>2.2999999999999998</v>
      </c>
      <c r="X21" s="3">
        <v>3.8</v>
      </c>
      <c r="Y21" s="3">
        <v>5</v>
      </c>
      <c r="Z21" s="4">
        <v>4.5</v>
      </c>
      <c r="AA21" s="3">
        <v>3.5</v>
      </c>
      <c r="AB21" s="4">
        <v>4.2</v>
      </c>
      <c r="AC21" s="4"/>
      <c r="AD21" s="4">
        <v>3.8</v>
      </c>
      <c r="AE21" s="4">
        <f t="shared" si="9"/>
        <v>9.6999999999999993</v>
      </c>
      <c r="AF21" s="71">
        <f t="shared" si="10"/>
        <v>3.4642857142857144</v>
      </c>
      <c r="AG21" s="3"/>
      <c r="AH21" s="4">
        <v>3.4</v>
      </c>
      <c r="AI21" s="3">
        <v>3.7</v>
      </c>
      <c r="AJ21" s="4">
        <v>4.3</v>
      </c>
      <c r="AK21" s="4">
        <v>4</v>
      </c>
      <c r="AL21" s="4">
        <v>4.3</v>
      </c>
      <c r="AM21" s="4">
        <v>5</v>
      </c>
      <c r="AN21" s="4"/>
      <c r="AO21" s="4">
        <v>4.5999999999999996</v>
      </c>
      <c r="AP21" s="4">
        <f t="shared" si="19"/>
        <v>10.719999999999999</v>
      </c>
      <c r="AQ21" s="71">
        <f t="shared" si="11"/>
        <v>3.8285714285714283</v>
      </c>
      <c r="AR21" s="3"/>
      <c r="AS21" s="3">
        <v>4</v>
      </c>
      <c r="AT21" s="4">
        <v>3</v>
      </c>
      <c r="AU21" s="3">
        <v>3.2</v>
      </c>
      <c r="AV21" s="4">
        <v>3.7</v>
      </c>
      <c r="AW21" s="4">
        <v>3.8</v>
      </c>
      <c r="AX21" s="4">
        <v>5</v>
      </c>
      <c r="AY21" s="4"/>
      <c r="AZ21" s="138">
        <f t="shared" si="16"/>
        <v>3.8</v>
      </c>
      <c r="BA21" s="4">
        <f t="shared" si="17"/>
        <v>8.7696000000000005</v>
      </c>
      <c r="BB21" s="71">
        <f t="shared" si="12"/>
        <v>3.1320000000000001</v>
      </c>
      <c r="BC21" s="3"/>
      <c r="BD21" s="138">
        <f t="shared" si="18"/>
        <v>2.9749999999999996</v>
      </c>
      <c r="BE21" s="3">
        <v>2.5</v>
      </c>
      <c r="BF21" s="4">
        <v>4.3</v>
      </c>
      <c r="BG21" s="4">
        <v>3.8</v>
      </c>
      <c r="BH21" s="4">
        <v>5</v>
      </c>
      <c r="BI21" s="4"/>
      <c r="BJ21" s="4">
        <v>3</v>
      </c>
      <c r="BK21" s="4">
        <f t="shared" si="13"/>
        <v>8.8249999999999993</v>
      </c>
      <c r="BL21" s="71">
        <f t="shared" si="14"/>
        <v>3.1517857142857144</v>
      </c>
    </row>
    <row r="22" spans="1:64" ht="21.75" thickTop="1" thickBot="1">
      <c r="A22" s="120">
        <v>83451052007</v>
      </c>
      <c r="B22" s="120" t="s">
        <v>90</v>
      </c>
      <c r="C22" s="1"/>
      <c r="D22" s="64">
        <f t="shared" si="1"/>
        <v>4.0571428571428569</v>
      </c>
      <c r="E22" s="65">
        <f t="shared" si="2"/>
        <v>4.3285714285714283</v>
      </c>
      <c r="F22" s="66">
        <f t="shared" si="3"/>
        <v>4.1071428571428568</v>
      </c>
      <c r="G22" s="67">
        <f t="shared" si="4"/>
        <v>4.1480000000000006</v>
      </c>
      <c r="H22" s="68">
        <f t="shared" si="5"/>
        <v>3.9446428571428571</v>
      </c>
      <c r="I22" s="69">
        <f t="shared" si="6"/>
        <v>2.8819699999999999</v>
      </c>
      <c r="J22" s="2">
        <v>19</v>
      </c>
      <c r="K22" s="70">
        <f t="shared" si="15"/>
        <v>4.0319700000000003</v>
      </c>
      <c r="L22" s="141"/>
      <c r="M22" s="145"/>
      <c r="N22" s="4">
        <v>4.8</v>
      </c>
      <c r="O22" s="3">
        <v>3.7</v>
      </c>
      <c r="P22" s="4">
        <v>4.7</v>
      </c>
      <c r="Q22" s="4">
        <v>4</v>
      </c>
      <c r="R22" s="4">
        <v>5</v>
      </c>
      <c r="S22" s="4">
        <v>4.2</v>
      </c>
      <c r="T22" s="4">
        <f t="shared" si="7"/>
        <v>11.36</v>
      </c>
      <c r="U22" s="71">
        <f t="shared" si="8"/>
        <v>4.0571428571428569</v>
      </c>
      <c r="V22" s="3"/>
      <c r="W22" s="4">
        <v>4.8</v>
      </c>
      <c r="X22" s="3">
        <v>4</v>
      </c>
      <c r="Y22" s="3">
        <v>5</v>
      </c>
      <c r="Z22" s="4">
        <v>4.7</v>
      </c>
      <c r="AA22" s="3">
        <v>4</v>
      </c>
      <c r="AB22" s="4">
        <v>5</v>
      </c>
      <c r="AC22" s="4"/>
      <c r="AD22" s="4">
        <v>4.5999999999999996</v>
      </c>
      <c r="AE22" s="4">
        <f t="shared" si="9"/>
        <v>12.12</v>
      </c>
      <c r="AF22" s="71">
        <f t="shared" si="10"/>
        <v>4.3285714285714283</v>
      </c>
      <c r="AG22" s="3"/>
      <c r="AH22" s="4">
        <v>4.9000000000000004</v>
      </c>
      <c r="AI22" s="3">
        <v>3.3</v>
      </c>
      <c r="AJ22" s="4">
        <v>4</v>
      </c>
      <c r="AK22" s="4">
        <v>4.4000000000000004</v>
      </c>
      <c r="AL22" s="4">
        <v>4</v>
      </c>
      <c r="AM22" s="4">
        <v>4.5999999999999996</v>
      </c>
      <c r="AN22" s="4"/>
      <c r="AO22" s="4">
        <v>4.7</v>
      </c>
      <c r="AP22" s="4">
        <f t="shared" si="19"/>
        <v>11.5</v>
      </c>
      <c r="AQ22" s="71">
        <f t="shared" si="11"/>
        <v>4.1071428571428568</v>
      </c>
      <c r="AR22" s="3"/>
      <c r="AS22" s="3">
        <v>4.8</v>
      </c>
      <c r="AT22" s="4">
        <v>4.5999999999999996</v>
      </c>
      <c r="AU22" s="3">
        <v>4.2</v>
      </c>
      <c r="AV22" s="4">
        <v>4.7</v>
      </c>
      <c r="AW22" s="4">
        <v>4.7</v>
      </c>
      <c r="AX22" s="4">
        <v>5</v>
      </c>
      <c r="AY22" s="4"/>
      <c r="AZ22" s="138">
        <f t="shared" si="16"/>
        <v>4.2</v>
      </c>
      <c r="BA22" s="4">
        <f t="shared" si="17"/>
        <v>11.6144</v>
      </c>
      <c r="BB22" s="71">
        <f t="shared" si="12"/>
        <v>4.1480000000000006</v>
      </c>
      <c r="BC22" s="3"/>
      <c r="BD22" s="138">
        <f t="shared" si="18"/>
        <v>4.7750000000000004</v>
      </c>
      <c r="BE22" s="3">
        <v>4</v>
      </c>
      <c r="BF22" s="4">
        <v>4.5</v>
      </c>
      <c r="BG22" s="4">
        <v>4.5</v>
      </c>
      <c r="BH22" s="4">
        <v>5</v>
      </c>
      <c r="BI22" s="4"/>
      <c r="BJ22" s="4">
        <v>3.3</v>
      </c>
      <c r="BK22" s="4">
        <f t="shared" si="13"/>
        <v>11.045</v>
      </c>
      <c r="BL22" s="71">
        <f t="shared" si="14"/>
        <v>3.9446428571428571</v>
      </c>
    </row>
    <row r="23" spans="1:64" ht="21.75" thickTop="1" thickBot="1">
      <c r="A23" s="120">
        <v>83451072007</v>
      </c>
      <c r="B23" s="120" t="s">
        <v>91</v>
      </c>
      <c r="C23" s="1"/>
      <c r="D23" s="64">
        <f t="shared" si="1"/>
        <v>1.5714285714285714</v>
      </c>
      <c r="E23" s="65">
        <f t="shared" si="2"/>
        <v>2.2857142857142856</v>
      </c>
      <c r="F23" s="66">
        <f t="shared" si="3"/>
        <v>1.7571428571428573</v>
      </c>
      <c r="G23" s="67">
        <f t="shared" si="4"/>
        <v>1.6285714285714283</v>
      </c>
      <c r="H23" s="68">
        <f t="shared" si="5"/>
        <v>2.5071428571428576</v>
      </c>
      <c r="I23" s="69">
        <f t="shared" si="6"/>
        <v>1.3649999999999998</v>
      </c>
      <c r="J23" s="2">
        <v>15</v>
      </c>
      <c r="K23" s="139">
        <f t="shared" si="15"/>
        <v>2.3149999999999999</v>
      </c>
      <c r="L23" s="142">
        <v>2</v>
      </c>
      <c r="M23" s="145">
        <v>2.1</v>
      </c>
      <c r="N23" s="4">
        <v>2</v>
      </c>
      <c r="O23" s="3">
        <v>0</v>
      </c>
      <c r="P23" s="4">
        <v>2.8</v>
      </c>
      <c r="Q23" s="4">
        <v>0</v>
      </c>
      <c r="R23" s="4">
        <v>4.4000000000000004</v>
      </c>
      <c r="S23" s="4">
        <v>2</v>
      </c>
      <c r="T23" s="4">
        <f t="shared" si="7"/>
        <v>4.4000000000000004</v>
      </c>
      <c r="U23" s="71">
        <f t="shared" si="8"/>
        <v>1.5714285714285714</v>
      </c>
      <c r="V23" s="3"/>
      <c r="W23" s="4">
        <v>2</v>
      </c>
      <c r="X23" s="3">
        <v>4</v>
      </c>
      <c r="Y23" s="3">
        <v>0</v>
      </c>
      <c r="Z23" s="4">
        <v>3.8</v>
      </c>
      <c r="AA23" s="3">
        <v>4</v>
      </c>
      <c r="AB23" s="4">
        <v>4.4000000000000004</v>
      </c>
      <c r="AC23" s="4"/>
      <c r="AD23" s="4">
        <v>2</v>
      </c>
      <c r="AE23" s="4">
        <f t="shared" si="9"/>
        <v>6.4</v>
      </c>
      <c r="AF23" s="71">
        <f t="shared" si="10"/>
        <v>2.2857142857142856</v>
      </c>
      <c r="AG23" s="3"/>
      <c r="AH23" s="4">
        <v>3</v>
      </c>
      <c r="AI23" s="3">
        <v>0</v>
      </c>
      <c r="AJ23" s="4">
        <v>0</v>
      </c>
      <c r="AK23" s="4">
        <v>2</v>
      </c>
      <c r="AL23" s="4">
        <v>0</v>
      </c>
      <c r="AM23" s="4">
        <v>3.5</v>
      </c>
      <c r="AN23" s="4"/>
      <c r="AO23" s="4">
        <v>2.7</v>
      </c>
      <c r="AP23" s="4">
        <f t="shared" si="19"/>
        <v>4.92</v>
      </c>
      <c r="AQ23" s="71">
        <f t="shared" si="11"/>
        <v>1.7571428571428573</v>
      </c>
      <c r="AR23" s="3"/>
      <c r="AS23" s="3">
        <v>4</v>
      </c>
      <c r="AT23" s="4">
        <v>3</v>
      </c>
      <c r="AU23" s="3">
        <v>0</v>
      </c>
      <c r="AV23" s="4">
        <v>2</v>
      </c>
      <c r="AW23" s="4">
        <v>0</v>
      </c>
      <c r="AX23" s="4">
        <v>3.5</v>
      </c>
      <c r="AY23" s="4"/>
      <c r="AZ23" s="138">
        <f t="shared" si="16"/>
        <v>2.1</v>
      </c>
      <c r="BA23" s="4">
        <f t="shared" si="17"/>
        <v>4.5599999999999996</v>
      </c>
      <c r="BB23" s="71">
        <f t="shared" si="12"/>
        <v>1.6285714285714283</v>
      </c>
      <c r="BC23" s="3"/>
      <c r="BD23" s="138">
        <f t="shared" si="18"/>
        <v>2.5</v>
      </c>
      <c r="BE23" s="3">
        <v>2.5</v>
      </c>
      <c r="BF23" s="4">
        <v>3.5</v>
      </c>
      <c r="BG23" s="4">
        <v>3.5</v>
      </c>
      <c r="BH23" s="4">
        <v>3.5</v>
      </c>
      <c r="BI23" s="4"/>
      <c r="BJ23" s="4">
        <v>1.7</v>
      </c>
      <c r="BK23" s="4">
        <f t="shared" si="13"/>
        <v>7.0200000000000014</v>
      </c>
      <c r="BL23" s="71">
        <f t="shared" si="14"/>
        <v>2.5071428571428576</v>
      </c>
    </row>
    <row r="24" spans="1:64" ht="21.75" thickTop="1" thickBot="1">
      <c r="A24" s="120">
        <v>83451102007</v>
      </c>
      <c r="B24" s="120" t="s">
        <v>92</v>
      </c>
      <c r="C24" s="1"/>
      <c r="D24" s="64">
        <f t="shared" si="1"/>
        <v>3.7499999999999996</v>
      </c>
      <c r="E24" s="65">
        <f t="shared" si="2"/>
        <v>2.9857142857142853</v>
      </c>
      <c r="F24" s="66">
        <f t="shared" si="3"/>
        <v>3.9</v>
      </c>
      <c r="G24" s="67">
        <f t="shared" si="4"/>
        <v>3.3894285714285712</v>
      </c>
      <c r="H24" s="68">
        <f t="shared" si="5"/>
        <v>3.1232142857142864</v>
      </c>
      <c r="I24" s="69">
        <f t="shared" si="6"/>
        <v>2.4007699999999996</v>
      </c>
      <c r="J24" s="2">
        <v>20</v>
      </c>
      <c r="K24" s="70">
        <f t="shared" si="15"/>
        <v>3.6007699999999998</v>
      </c>
      <c r="L24" s="141"/>
      <c r="M24" s="145"/>
      <c r="N24" s="4">
        <v>3.5</v>
      </c>
      <c r="O24" s="3">
        <v>4</v>
      </c>
      <c r="P24" s="4">
        <v>4.5</v>
      </c>
      <c r="Q24" s="4">
        <v>4.3</v>
      </c>
      <c r="R24" s="4">
        <v>5</v>
      </c>
      <c r="S24" s="4">
        <v>3.8</v>
      </c>
      <c r="T24" s="4">
        <f t="shared" si="7"/>
        <v>10.499999999999998</v>
      </c>
      <c r="U24" s="71">
        <f t="shared" si="8"/>
        <v>3.7499999999999996</v>
      </c>
      <c r="V24" s="3"/>
      <c r="W24" s="4"/>
      <c r="X24" s="3">
        <v>3.8</v>
      </c>
      <c r="Y24" s="3">
        <v>5</v>
      </c>
      <c r="Z24" s="4">
        <v>4.3</v>
      </c>
      <c r="AA24" s="3">
        <v>3.5</v>
      </c>
      <c r="AB24" s="4">
        <v>4.8</v>
      </c>
      <c r="AC24" s="4"/>
      <c r="AD24" s="4">
        <v>3.8</v>
      </c>
      <c r="AE24" s="4">
        <f t="shared" si="9"/>
        <v>8.36</v>
      </c>
      <c r="AF24" s="71">
        <f t="shared" si="10"/>
        <v>2.9857142857142853</v>
      </c>
      <c r="AG24" s="3"/>
      <c r="AH24" s="4">
        <v>3.7</v>
      </c>
      <c r="AI24" s="3">
        <v>3.2</v>
      </c>
      <c r="AJ24" s="4">
        <v>4.3</v>
      </c>
      <c r="AK24" s="4">
        <v>4.3</v>
      </c>
      <c r="AL24" s="4">
        <v>4.3</v>
      </c>
      <c r="AM24" s="4">
        <v>5</v>
      </c>
      <c r="AN24" s="4"/>
      <c r="AO24" s="4">
        <v>4.5999999999999996</v>
      </c>
      <c r="AP24" s="4">
        <f t="shared" si="19"/>
        <v>10.92</v>
      </c>
      <c r="AQ24" s="71">
        <f t="shared" si="11"/>
        <v>3.9</v>
      </c>
      <c r="AR24" s="3"/>
      <c r="AS24" s="3">
        <v>4</v>
      </c>
      <c r="AT24" s="4">
        <v>3.9</v>
      </c>
      <c r="AU24" s="3">
        <v>3.8</v>
      </c>
      <c r="AV24" s="4">
        <v>3.8</v>
      </c>
      <c r="AW24" s="4">
        <v>3.8</v>
      </c>
      <c r="AX24" s="4">
        <v>5</v>
      </c>
      <c r="AY24" s="4"/>
      <c r="AZ24" s="138">
        <f t="shared" si="16"/>
        <v>3.8</v>
      </c>
      <c r="BA24" s="4">
        <f t="shared" si="17"/>
        <v>9.4903999999999993</v>
      </c>
      <c r="BB24" s="71">
        <f t="shared" si="12"/>
        <v>3.3894285714285712</v>
      </c>
      <c r="BC24" s="3"/>
      <c r="BD24" s="138">
        <f t="shared" si="18"/>
        <v>2.7749999999999999</v>
      </c>
      <c r="BE24" s="3">
        <v>2.5</v>
      </c>
      <c r="BF24" s="4">
        <v>4.4000000000000004</v>
      </c>
      <c r="BG24" s="4">
        <v>3.8</v>
      </c>
      <c r="BH24" s="4">
        <v>5</v>
      </c>
      <c r="BI24" s="4"/>
      <c r="BJ24" s="4">
        <v>3</v>
      </c>
      <c r="BK24" s="4">
        <f t="shared" si="13"/>
        <v>8.745000000000001</v>
      </c>
      <c r="BL24" s="71">
        <f t="shared" si="14"/>
        <v>3.1232142857142864</v>
      </c>
    </row>
    <row r="25" spans="1:64" ht="21.75" thickTop="1" thickBot="1">
      <c r="A25" s="120">
        <v>83451112007</v>
      </c>
      <c r="B25" s="120" t="s">
        <v>93</v>
      </c>
      <c r="C25" s="1"/>
      <c r="D25" s="64">
        <f t="shared" si="1"/>
        <v>3.8000000000000003</v>
      </c>
      <c r="E25" s="65">
        <f t="shared" si="2"/>
        <v>3.8714285714285714</v>
      </c>
      <c r="F25" s="66">
        <f t="shared" si="3"/>
        <v>3.971428571428572</v>
      </c>
      <c r="G25" s="67">
        <f t="shared" si="4"/>
        <v>3.9967857142857146</v>
      </c>
      <c r="H25" s="68">
        <f t="shared" si="5"/>
        <v>3.2785714285714285</v>
      </c>
      <c r="I25" s="69">
        <f t="shared" si="6"/>
        <v>2.6485499999999997</v>
      </c>
      <c r="J25" s="2">
        <v>23</v>
      </c>
      <c r="K25" s="70">
        <f t="shared" si="15"/>
        <v>3.9985499999999998</v>
      </c>
      <c r="L25" s="141"/>
      <c r="M25" s="145"/>
      <c r="N25" s="4">
        <v>3.4</v>
      </c>
      <c r="O25" s="3">
        <v>4</v>
      </c>
      <c r="P25" s="4">
        <v>4.2</v>
      </c>
      <c r="Q25" s="4">
        <v>4.5</v>
      </c>
      <c r="R25" s="4">
        <v>5</v>
      </c>
      <c r="S25" s="4">
        <v>4.2</v>
      </c>
      <c r="T25" s="4">
        <f t="shared" si="7"/>
        <v>10.64</v>
      </c>
      <c r="U25" s="71">
        <f t="shared" si="8"/>
        <v>3.8000000000000003</v>
      </c>
      <c r="V25" s="3"/>
      <c r="W25" s="4">
        <v>3.3</v>
      </c>
      <c r="X25" s="3">
        <v>4.0999999999999996</v>
      </c>
      <c r="Y25" s="3">
        <v>5</v>
      </c>
      <c r="Z25" s="4">
        <v>4.2</v>
      </c>
      <c r="AA25" s="3">
        <v>4</v>
      </c>
      <c r="AB25" s="4">
        <v>5</v>
      </c>
      <c r="AC25" s="4"/>
      <c r="AD25" s="4">
        <v>4.3</v>
      </c>
      <c r="AE25" s="4">
        <f t="shared" si="9"/>
        <v>10.84</v>
      </c>
      <c r="AF25" s="71">
        <f t="shared" si="10"/>
        <v>3.8714285714285714</v>
      </c>
      <c r="AG25" s="3"/>
      <c r="AH25" s="4">
        <v>4</v>
      </c>
      <c r="AI25" s="3">
        <v>3.8</v>
      </c>
      <c r="AJ25" s="4">
        <v>4.3</v>
      </c>
      <c r="AK25" s="4">
        <v>3.9</v>
      </c>
      <c r="AL25" s="4">
        <v>4.3</v>
      </c>
      <c r="AM25" s="4">
        <v>5</v>
      </c>
      <c r="AN25" s="4"/>
      <c r="AO25" s="4">
        <v>4.7</v>
      </c>
      <c r="AP25" s="4">
        <f t="shared" si="19"/>
        <v>11.120000000000001</v>
      </c>
      <c r="AQ25" s="71">
        <f t="shared" si="11"/>
        <v>3.971428571428572</v>
      </c>
      <c r="AR25" s="3"/>
      <c r="AS25" s="3">
        <v>4.8</v>
      </c>
      <c r="AT25" s="4">
        <v>3.7</v>
      </c>
      <c r="AU25" s="3">
        <v>4.5</v>
      </c>
      <c r="AV25" s="4">
        <v>4.5</v>
      </c>
      <c r="AW25" s="4">
        <v>4.8</v>
      </c>
      <c r="AX25" s="4">
        <v>5</v>
      </c>
      <c r="AY25" s="4"/>
      <c r="AZ25" s="138">
        <f t="shared" si="16"/>
        <v>4.4249999999999998</v>
      </c>
      <c r="BA25" s="4">
        <f t="shared" si="17"/>
        <v>11.191000000000001</v>
      </c>
      <c r="BB25" s="71">
        <f t="shared" si="12"/>
        <v>3.9967857142857146</v>
      </c>
      <c r="BC25" s="3"/>
      <c r="BD25" s="138">
        <f>(AT25+AH25+W25+N25)/4</f>
        <v>3.6</v>
      </c>
      <c r="BE25" s="3">
        <v>4</v>
      </c>
      <c r="BF25" s="4"/>
      <c r="BG25" s="4">
        <v>4.3</v>
      </c>
      <c r="BH25" s="4">
        <v>5</v>
      </c>
      <c r="BI25" s="4"/>
      <c r="BJ25" s="4">
        <v>4.5</v>
      </c>
      <c r="BK25" s="4">
        <f t="shared" si="13"/>
        <v>9.18</v>
      </c>
      <c r="BL25" s="71">
        <f t="shared" si="14"/>
        <v>3.2785714285714285</v>
      </c>
    </row>
    <row r="26" spans="1:64" ht="21.75" thickTop="1" thickBot="1">
      <c r="A26" s="120">
        <v>83451122007</v>
      </c>
      <c r="B26" s="120" t="s">
        <v>94</v>
      </c>
      <c r="C26" s="1"/>
      <c r="D26" s="64">
        <f t="shared" si="1"/>
        <v>3.9571428571428564</v>
      </c>
      <c r="E26" s="65">
        <f t="shared" si="2"/>
        <v>4.0000000000000009</v>
      </c>
      <c r="F26" s="66">
        <f t="shared" si="3"/>
        <v>4.1071428571428568</v>
      </c>
      <c r="G26" s="67">
        <f t="shared" si="4"/>
        <v>4.1467857142857136</v>
      </c>
      <c r="H26" s="68">
        <f t="shared" si="5"/>
        <v>3.3642857142857139</v>
      </c>
      <c r="I26" s="69">
        <f t="shared" si="6"/>
        <v>2.7405499999999994</v>
      </c>
      <c r="J26" s="2">
        <v>21</v>
      </c>
      <c r="K26" s="70">
        <f t="shared" si="15"/>
        <v>3.9905499999999998</v>
      </c>
      <c r="L26" s="141"/>
      <c r="M26" s="145"/>
      <c r="N26" s="4">
        <v>4.4000000000000004</v>
      </c>
      <c r="O26" s="3">
        <v>3.8</v>
      </c>
      <c r="P26" s="4">
        <v>4</v>
      </c>
      <c r="Q26" s="4">
        <v>4.5</v>
      </c>
      <c r="R26" s="4">
        <v>5</v>
      </c>
      <c r="S26" s="4">
        <v>4.2</v>
      </c>
      <c r="T26" s="4">
        <f t="shared" si="7"/>
        <v>11.079999999999998</v>
      </c>
      <c r="U26" s="71">
        <f t="shared" si="8"/>
        <v>3.9571428571428564</v>
      </c>
      <c r="V26" s="3"/>
      <c r="W26" s="4">
        <v>3.7</v>
      </c>
      <c r="X26" s="3">
        <v>3.9</v>
      </c>
      <c r="Y26" s="3">
        <v>5</v>
      </c>
      <c r="Z26" s="4">
        <v>4.5</v>
      </c>
      <c r="AA26" s="3">
        <v>4</v>
      </c>
      <c r="AB26" s="4">
        <v>5</v>
      </c>
      <c r="AC26" s="4"/>
      <c r="AD26" s="4">
        <v>4.3</v>
      </c>
      <c r="AE26" s="4">
        <f t="shared" si="9"/>
        <v>11.200000000000001</v>
      </c>
      <c r="AF26" s="71">
        <f t="shared" si="10"/>
        <v>4.0000000000000009</v>
      </c>
      <c r="AG26" s="3"/>
      <c r="AH26" s="4">
        <v>4.3</v>
      </c>
      <c r="AI26" s="3">
        <v>3.8</v>
      </c>
      <c r="AJ26" s="4">
        <v>4.3</v>
      </c>
      <c r="AK26" s="4">
        <v>4.4000000000000004</v>
      </c>
      <c r="AL26" s="4">
        <v>4.3</v>
      </c>
      <c r="AM26" s="4">
        <v>5</v>
      </c>
      <c r="AN26" s="4"/>
      <c r="AO26" s="4">
        <v>4.7</v>
      </c>
      <c r="AP26" s="4">
        <f t="shared" si="19"/>
        <v>11.5</v>
      </c>
      <c r="AQ26" s="71">
        <f t="shared" si="11"/>
        <v>4.1071428571428568</v>
      </c>
      <c r="AR26" s="3"/>
      <c r="AS26" s="3">
        <v>4.8</v>
      </c>
      <c r="AT26" s="4">
        <v>4.4000000000000004</v>
      </c>
      <c r="AU26" s="3">
        <v>4.5</v>
      </c>
      <c r="AV26" s="4">
        <v>4.5</v>
      </c>
      <c r="AW26" s="4">
        <v>4.8</v>
      </c>
      <c r="AX26" s="4">
        <v>5</v>
      </c>
      <c r="AY26" s="4"/>
      <c r="AZ26" s="138">
        <f t="shared" si="16"/>
        <v>4.4249999999999998</v>
      </c>
      <c r="BA26" s="4">
        <f t="shared" si="17"/>
        <v>11.610999999999999</v>
      </c>
      <c r="BB26" s="71">
        <f t="shared" si="12"/>
        <v>4.1467857142857136</v>
      </c>
      <c r="BC26" s="3"/>
      <c r="BD26" s="138">
        <f t="shared" si="18"/>
        <v>4.1999999999999993</v>
      </c>
      <c r="BE26" s="3">
        <v>4</v>
      </c>
      <c r="BF26" s="4"/>
      <c r="BG26" s="4">
        <v>4.3</v>
      </c>
      <c r="BH26" s="4">
        <v>4.4000000000000004</v>
      </c>
      <c r="BI26" s="4"/>
      <c r="BJ26" s="4">
        <v>4.5</v>
      </c>
      <c r="BK26" s="4">
        <f t="shared" si="13"/>
        <v>9.4199999999999982</v>
      </c>
      <c r="BL26" s="71">
        <f t="shared" si="14"/>
        <v>3.3642857142857139</v>
      </c>
    </row>
    <row r="27" spans="1:64" ht="21.75" thickTop="1" thickBot="1">
      <c r="A27" s="120">
        <v>83451142007</v>
      </c>
      <c r="B27" s="120" t="s">
        <v>95</v>
      </c>
      <c r="C27" s="1"/>
      <c r="D27" s="64">
        <f t="shared" si="1"/>
        <v>3.9785714285714282</v>
      </c>
      <c r="E27" s="65">
        <f t="shared" si="2"/>
        <v>3.8785714285714286</v>
      </c>
      <c r="F27" s="66">
        <f t="shared" si="3"/>
        <v>4.1357142857142852</v>
      </c>
      <c r="G27" s="67">
        <f t="shared" si="4"/>
        <v>3.0437142857142852</v>
      </c>
      <c r="H27" s="68">
        <f t="shared" si="5"/>
        <v>3.4607142857142859</v>
      </c>
      <c r="I27" s="69">
        <f t="shared" si="6"/>
        <v>2.5896199999999996</v>
      </c>
      <c r="J27" s="2">
        <v>12</v>
      </c>
      <c r="K27" s="70">
        <f t="shared" si="15"/>
        <v>3.3896199999999999</v>
      </c>
      <c r="L27" s="141"/>
      <c r="M27" s="145"/>
      <c r="N27" s="4">
        <v>4.3</v>
      </c>
      <c r="O27" s="3">
        <v>4.0999999999999996</v>
      </c>
      <c r="P27" s="4">
        <v>4.4000000000000004</v>
      </c>
      <c r="Q27" s="4">
        <v>4.7</v>
      </c>
      <c r="R27" s="4">
        <v>5</v>
      </c>
      <c r="S27" s="4">
        <v>3.8</v>
      </c>
      <c r="T27" s="4">
        <f t="shared" si="7"/>
        <v>11.139999999999999</v>
      </c>
      <c r="U27" s="71">
        <f t="shared" si="8"/>
        <v>3.9785714285714282</v>
      </c>
      <c r="V27" s="3"/>
      <c r="W27" s="4">
        <v>4.5</v>
      </c>
      <c r="X27" s="3">
        <v>3.8</v>
      </c>
      <c r="Y27" s="3">
        <v>4</v>
      </c>
      <c r="Z27" s="4">
        <v>4.7</v>
      </c>
      <c r="AA27" s="3">
        <v>3.5</v>
      </c>
      <c r="AB27" s="4">
        <v>5</v>
      </c>
      <c r="AC27" s="4"/>
      <c r="AD27" s="4">
        <v>3.8</v>
      </c>
      <c r="AE27" s="4">
        <f t="shared" si="9"/>
        <v>10.86</v>
      </c>
      <c r="AF27" s="71">
        <f t="shared" si="10"/>
        <v>3.8785714285714286</v>
      </c>
      <c r="AG27" s="3"/>
      <c r="AH27" s="4">
        <v>4.5</v>
      </c>
      <c r="AI27" s="3">
        <v>3.6</v>
      </c>
      <c r="AJ27" s="4">
        <v>4.3</v>
      </c>
      <c r="AK27" s="4">
        <v>4.7</v>
      </c>
      <c r="AL27" s="4">
        <v>4.3</v>
      </c>
      <c r="AM27" s="4">
        <v>4.7</v>
      </c>
      <c r="AN27" s="4"/>
      <c r="AO27" s="4">
        <v>4.5999999999999996</v>
      </c>
      <c r="AP27" s="4">
        <f t="shared" si="19"/>
        <v>11.579999999999998</v>
      </c>
      <c r="AQ27" s="71">
        <f t="shared" si="11"/>
        <v>4.1357142857142852</v>
      </c>
      <c r="AR27" s="3"/>
      <c r="AS27" s="3">
        <v>4</v>
      </c>
      <c r="AT27" s="4">
        <v>3.3</v>
      </c>
      <c r="AU27" s="3">
        <v>3.8</v>
      </c>
      <c r="AV27" s="4">
        <v>2.8</v>
      </c>
      <c r="AW27" s="4">
        <v>3.8</v>
      </c>
      <c r="AX27" s="4">
        <v>5</v>
      </c>
      <c r="AY27" s="4"/>
      <c r="AZ27" s="138">
        <f t="shared" si="16"/>
        <v>3.8</v>
      </c>
      <c r="BA27" s="4">
        <f t="shared" si="17"/>
        <v>8.5223999999999993</v>
      </c>
      <c r="BB27" s="71">
        <f t="shared" si="12"/>
        <v>3.0437142857142852</v>
      </c>
      <c r="BC27" s="3"/>
      <c r="BD27" s="138">
        <f t="shared" si="18"/>
        <v>4.1500000000000004</v>
      </c>
      <c r="BE27" s="3">
        <v>3</v>
      </c>
      <c r="BF27" s="4">
        <v>4.2</v>
      </c>
      <c r="BG27" s="4">
        <v>3.8</v>
      </c>
      <c r="BH27" s="4">
        <v>5</v>
      </c>
      <c r="BI27" s="4"/>
      <c r="BJ27" s="4">
        <v>3</v>
      </c>
      <c r="BK27" s="4">
        <f t="shared" si="13"/>
        <v>9.6900000000000013</v>
      </c>
      <c r="BL27" s="71">
        <f t="shared" si="14"/>
        <v>3.4607142857142859</v>
      </c>
    </row>
    <row r="28" spans="1:64" ht="21.75" thickTop="1" thickBot="1">
      <c r="A28" s="120">
        <v>83451382007</v>
      </c>
      <c r="B28" s="120" t="s">
        <v>96</v>
      </c>
      <c r="C28" s="1"/>
      <c r="D28" s="64">
        <f t="shared" si="1"/>
        <v>3.2999999999999994</v>
      </c>
      <c r="E28" s="65">
        <f t="shared" si="2"/>
        <v>3.7857142857142856</v>
      </c>
      <c r="F28" s="66">
        <f t="shared" si="3"/>
        <v>3.7428571428571433</v>
      </c>
      <c r="G28" s="67">
        <f t="shared" si="4"/>
        <v>3.6521428571428567</v>
      </c>
      <c r="H28" s="68">
        <f t="shared" si="5"/>
        <v>3.6446428571428569</v>
      </c>
      <c r="I28" s="69">
        <f t="shared" si="6"/>
        <v>2.5375499999999995</v>
      </c>
      <c r="J28" s="2">
        <v>20</v>
      </c>
      <c r="K28" s="70">
        <f t="shared" si="15"/>
        <v>3.7375499999999997</v>
      </c>
      <c r="L28" s="141"/>
      <c r="M28" s="145"/>
      <c r="N28" s="4">
        <v>3.3</v>
      </c>
      <c r="O28" s="3">
        <v>4.0999999999999996</v>
      </c>
      <c r="P28" s="4">
        <v>3.5</v>
      </c>
      <c r="Q28" s="4">
        <v>4.3</v>
      </c>
      <c r="R28" s="4">
        <v>5</v>
      </c>
      <c r="S28" s="4">
        <v>2.5</v>
      </c>
      <c r="T28" s="4">
        <f t="shared" si="7"/>
        <v>9.2399999999999984</v>
      </c>
      <c r="U28" s="71">
        <f t="shared" si="8"/>
        <v>3.2999999999999994</v>
      </c>
      <c r="V28" s="3"/>
      <c r="W28" s="4">
        <v>4</v>
      </c>
      <c r="X28" s="3">
        <v>3</v>
      </c>
      <c r="Y28" s="3">
        <v>4</v>
      </c>
      <c r="Z28" s="4">
        <v>4.5</v>
      </c>
      <c r="AA28" s="3">
        <v>3.8</v>
      </c>
      <c r="AB28" s="4">
        <v>5</v>
      </c>
      <c r="AC28" s="4"/>
      <c r="AD28" s="4">
        <v>3.8</v>
      </c>
      <c r="AE28" s="4">
        <f t="shared" si="9"/>
        <v>10.6</v>
      </c>
      <c r="AF28" s="71">
        <f t="shared" si="10"/>
        <v>3.7857142857142856</v>
      </c>
      <c r="AG28" s="3"/>
      <c r="AH28" s="4">
        <v>4.3</v>
      </c>
      <c r="AI28" s="3">
        <v>2.5</v>
      </c>
      <c r="AJ28" s="4">
        <v>3.8</v>
      </c>
      <c r="AK28" s="4">
        <v>4.3</v>
      </c>
      <c r="AL28" s="4">
        <v>3.8</v>
      </c>
      <c r="AM28" s="4">
        <v>5</v>
      </c>
      <c r="AN28" s="4"/>
      <c r="AO28" s="4">
        <v>4</v>
      </c>
      <c r="AP28" s="4">
        <f t="shared" si="19"/>
        <v>10.48</v>
      </c>
      <c r="AQ28" s="71">
        <f t="shared" si="11"/>
        <v>3.7428571428571433</v>
      </c>
      <c r="AR28" s="3"/>
      <c r="AS28" s="3">
        <v>4</v>
      </c>
      <c r="AT28" s="4">
        <v>4.3</v>
      </c>
      <c r="AU28" s="3">
        <v>3.6</v>
      </c>
      <c r="AV28" s="4">
        <v>4.3</v>
      </c>
      <c r="AW28" s="4">
        <v>4.5</v>
      </c>
      <c r="AX28" s="4">
        <v>4.8</v>
      </c>
      <c r="AY28" s="4"/>
      <c r="AZ28" s="138">
        <f t="shared" si="16"/>
        <v>3.45</v>
      </c>
      <c r="BA28" s="4">
        <f t="shared" si="17"/>
        <v>10.225999999999999</v>
      </c>
      <c r="BB28" s="71">
        <f t="shared" si="12"/>
        <v>3.6521428571428567</v>
      </c>
      <c r="BC28" s="3"/>
      <c r="BD28" s="138">
        <f t="shared" si="18"/>
        <v>3.9749999999999996</v>
      </c>
      <c r="BE28" s="3">
        <v>3</v>
      </c>
      <c r="BF28" s="4">
        <v>4.3</v>
      </c>
      <c r="BG28" s="4">
        <v>4.5</v>
      </c>
      <c r="BH28" s="4">
        <v>5</v>
      </c>
      <c r="BI28" s="4"/>
      <c r="BJ28" s="4">
        <v>3.5</v>
      </c>
      <c r="BK28" s="4">
        <f t="shared" si="13"/>
        <v>10.205</v>
      </c>
      <c r="BL28" s="71">
        <f t="shared" si="14"/>
        <v>3.6446428571428569</v>
      </c>
    </row>
    <row r="29" spans="1:64" ht="21.75" thickTop="1" thickBot="1">
      <c r="A29" s="120">
        <v>83450192007</v>
      </c>
      <c r="B29" s="120" t="s">
        <v>97</v>
      </c>
      <c r="C29" s="1"/>
      <c r="D29" s="64">
        <f t="shared" si="1"/>
        <v>3.0285714285714289</v>
      </c>
      <c r="E29" s="65">
        <f t="shared" si="2"/>
        <v>3.0214285714285718</v>
      </c>
      <c r="F29" s="66">
        <f t="shared" si="3"/>
        <v>3.4214285714285708</v>
      </c>
      <c r="G29" s="67">
        <f t="shared" si="4"/>
        <v>3.032285714285714</v>
      </c>
      <c r="H29" s="68">
        <f t="shared" si="5"/>
        <v>2.7035714285714283</v>
      </c>
      <c r="I29" s="69">
        <f t="shared" si="6"/>
        <v>2.1290199999999997</v>
      </c>
      <c r="J29" s="2">
        <v>16</v>
      </c>
      <c r="K29" s="70">
        <f t="shared" si="15"/>
        <v>3.1290199999999997</v>
      </c>
      <c r="L29" s="141"/>
      <c r="M29" s="145"/>
      <c r="N29" s="4">
        <v>1</v>
      </c>
      <c r="O29" s="3">
        <v>3.9</v>
      </c>
      <c r="P29" s="4">
        <v>3.8</v>
      </c>
      <c r="Q29" s="4">
        <v>4.3</v>
      </c>
      <c r="R29" s="4">
        <v>4</v>
      </c>
      <c r="S29" s="4">
        <v>3.8</v>
      </c>
      <c r="T29" s="4">
        <f t="shared" si="7"/>
        <v>8.48</v>
      </c>
      <c r="U29" s="71">
        <f t="shared" si="8"/>
        <v>3.0285714285714289</v>
      </c>
      <c r="V29" s="3"/>
      <c r="W29" s="4">
        <v>1.5</v>
      </c>
      <c r="X29" s="3">
        <v>3.7</v>
      </c>
      <c r="Y29" s="3">
        <v>4.4000000000000004</v>
      </c>
      <c r="Z29" s="4">
        <v>3.3</v>
      </c>
      <c r="AA29" s="3">
        <v>3.5</v>
      </c>
      <c r="AB29" s="4">
        <v>4</v>
      </c>
      <c r="AC29" s="4"/>
      <c r="AD29" s="4">
        <v>3.8</v>
      </c>
      <c r="AE29" s="4">
        <f t="shared" si="9"/>
        <v>8.4600000000000009</v>
      </c>
      <c r="AF29" s="71">
        <f t="shared" si="10"/>
        <v>3.0214285714285718</v>
      </c>
      <c r="AG29" s="3"/>
      <c r="AH29" s="4">
        <v>2.5</v>
      </c>
      <c r="AI29" s="3">
        <v>3.7</v>
      </c>
      <c r="AJ29" s="4">
        <v>4.3</v>
      </c>
      <c r="AK29" s="4">
        <v>2.5</v>
      </c>
      <c r="AL29" s="4">
        <v>4.3</v>
      </c>
      <c r="AM29" s="4">
        <v>5</v>
      </c>
      <c r="AN29" s="4"/>
      <c r="AO29" s="4">
        <v>4.5999999999999996</v>
      </c>
      <c r="AP29" s="4">
        <f t="shared" si="19"/>
        <v>9.5799999999999983</v>
      </c>
      <c r="AQ29" s="71">
        <f t="shared" si="11"/>
        <v>3.4214285714285708</v>
      </c>
      <c r="AR29" s="3"/>
      <c r="AS29" s="3">
        <v>4</v>
      </c>
      <c r="AT29" s="4">
        <v>2</v>
      </c>
      <c r="AU29" s="3">
        <v>5</v>
      </c>
      <c r="AV29" s="4">
        <v>3.8</v>
      </c>
      <c r="AW29" s="4">
        <v>3.8</v>
      </c>
      <c r="AX29" s="4">
        <v>4.5</v>
      </c>
      <c r="AY29" s="4"/>
      <c r="AZ29" s="138">
        <f t="shared" si="16"/>
        <v>3.8</v>
      </c>
      <c r="BA29" s="4">
        <f t="shared" si="17"/>
        <v>8.4903999999999993</v>
      </c>
      <c r="BB29" s="71">
        <f t="shared" si="12"/>
        <v>3.032285714285714</v>
      </c>
      <c r="BC29" s="3"/>
      <c r="BD29" s="138">
        <f t="shared" si="18"/>
        <v>1.75</v>
      </c>
      <c r="BE29" s="3">
        <v>2</v>
      </c>
      <c r="BF29" s="4">
        <v>3.5</v>
      </c>
      <c r="BG29" s="4">
        <v>3.8</v>
      </c>
      <c r="BH29" s="4">
        <v>5</v>
      </c>
      <c r="BI29" s="4"/>
      <c r="BJ29" s="4">
        <v>3</v>
      </c>
      <c r="BK29" s="4">
        <f t="shared" si="13"/>
        <v>7.5699999999999994</v>
      </c>
      <c r="BL29" s="71">
        <f t="shared" si="14"/>
        <v>2.7035714285714283</v>
      </c>
    </row>
    <row r="30" spans="1:64" ht="21.75" thickTop="1" thickBot="1">
      <c r="A30" s="120">
        <v>83451152007</v>
      </c>
      <c r="B30" s="120" t="s">
        <v>98</v>
      </c>
      <c r="C30" s="1"/>
      <c r="D30" s="64">
        <f t="shared" si="1"/>
        <v>3.6499999999999995</v>
      </c>
      <c r="E30" s="65">
        <f t="shared" si="2"/>
        <v>3.907142857142857</v>
      </c>
      <c r="F30" s="66">
        <f t="shared" si="3"/>
        <v>3.8000000000000003</v>
      </c>
      <c r="G30" s="67">
        <f t="shared" si="4"/>
        <v>3.2964285714285717</v>
      </c>
      <c r="H30" s="68">
        <f t="shared" si="5"/>
        <v>3.6857142857142855</v>
      </c>
      <c r="I30" s="69">
        <f t="shared" si="6"/>
        <v>2.5674999999999999</v>
      </c>
      <c r="J30" s="2">
        <v>19</v>
      </c>
      <c r="K30" s="70">
        <f t="shared" si="15"/>
        <v>3.7175000000000002</v>
      </c>
      <c r="L30" s="141"/>
      <c r="M30" s="145"/>
      <c r="N30" s="4">
        <v>4.5999999999999996</v>
      </c>
      <c r="O30" s="3">
        <v>3.8</v>
      </c>
      <c r="P30" s="4">
        <v>4.3</v>
      </c>
      <c r="Q30" s="4">
        <v>4.3</v>
      </c>
      <c r="R30" s="4">
        <v>5</v>
      </c>
      <c r="S30" s="4">
        <v>2.5</v>
      </c>
      <c r="T30" s="4">
        <f t="shared" si="7"/>
        <v>10.219999999999999</v>
      </c>
      <c r="U30" s="71">
        <f t="shared" si="8"/>
        <v>3.6499999999999995</v>
      </c>
      <c r="V30" s="3"/>
      <c r="W30" s="4">
        <v>4.5</v>
      </c>
      <c r="X30" s="3">
        <v>3.8</v>
      </c>
      <c r="Y30" s="3">
        <v>4</v>
      </c>
      <c r="Z30" s="4">
        <v>4.5999999999999996</v>
      </c>
      <c r="AA30" s="4">
        <v>3.8</v>
      </c>
      <c r="AB30" s="4">
        <v>5</v>
      </c>
      <c r="AC30" s="4"/>
      <c r="AD30" s="4">
        <v>3.8</v>
      </c>
      <c r="AE30" s="4">
        <f t="shared" si="9"/>
        <v>10.94</v>
      </c>
      <c r="AF30" s="71">
        <f t="shared" si="10"/>
        <v>3.907142857142857</v>
      </c>
      <c r="AG30" s="3"/>
      <c r="AH30" s="4">
        <v>4.3</v>
      </c>
      <c r="AI30" s="3">
        <v>2.5</v>
      </c>
      <c r="AJ30" s="4">
        <v>3.8</v>
      </c>
      <c r="AK30" s="4">
        <v>4.7</v>
      </c>
      <c r="AL30" s="4">
        <v>3.8</v>
      </c>
      <c r="AM30" s="4">
        <v>5</v>
      </c>
      <c r="AN30" s="4"/>
      <c r="AO30" s="4">
        <v>4</v>
      </c>
      <c r="AP30" s="4">
        <f t="shared" si="19"/>
        <v>10.64</v>
      </c>
      <c r="AQ30" s="71">
        <f t="shared" si="11"/>
        <v>3.8000000000000003</v>
      </c>
      <c r="AR30" s="3"/>
      <c r="AS30" s="3">
        <v>4</v>
      </c>
      <c r="AT30" s="4">
        <v>3.8</v>
      </c>
      <c r="AU30" s="3">
        <v>3.8</v>
      </c>
      <c r="AV30" s="4">
        <v>3.5</v>
      </c>
      <c r="AW30" s="4">
        <v>4.5</v>
      </c>
      <c r="AX30" s="4">
        <v>4</v>
      </c>
      <c r="AY30" s="4"/>
      <c r="AZ30" s="138">
        <f t="shared" si="16"/>
        <v>3.45</v>
      </c>
      <c r="BA30" s="4">
        <f t="shared" si="17"/>
        <v>9.23</v>
      </c>
      <c r="BB30" s="71">
        <f t="shared" si="12"/>
        <v>3.2964285714285717</v>
      </c>
      <c r="BC30" s="3"/>
      <c r="BD30" s="138">
        <f t="shared" si="18"/>
        <v>4.3</v>
      </c>
      <c r="BE30" s="3">
        <v>3</v>
      </c>
      <c r="BF30" s="4">
        <v>4.5999999999999996</v>
      </c>
      <c r="BG30" s="4">
        <v>4.5</v>
      </c>
      <c r="BH30" s="4">
        <v>4</v>
      </c>
      <c r="BI30" s="4"/>
      <c r="BJ30" s="4">
        <v>3.5</v>
      </c>
      <c r="BK30" s="4">
        <f t="shared" si="13"/>
        <v>10.319999999999999</v>
      </c>
      <c r="BL30" s="71">
        <f t="shared" si="14"/>
        <v>3.6857142857142855</v>
      </c>
    </row>
    <row r="31" spans="1:64" ht="21.75" thickTop="1" thickBot="1">
      <c r="A31" s="120">
        <v>83451162007</v>
      </c>
      <c r="B31" s="120" t="s">
        <v>99</v>
      </c>
      <c r="C31" s="1"/>
      <c r="D31" s="64">
        <f t="shared" si="1"/>
        <v>3.6642857142857141</v>
      </c>
      <c r="E31" s="65">
        <f t="shared" si="2"/>
        <v>4.0428571428571427</v>
      </c>
      <c r="F31" s="66">
        <f t="shared" si="3"/>
        <v>3.9142857142857146</v>
      </c>
      <c r="G31" s="67">
        <f t="shared" si="4"/>
        <v>4.105142857142857</v>
      </c>
      <c r="H31" s="68">
        <f t="shared" si="5"/>
        <v>3.125</v>
      </c>
      <c r="I31" s="69">
        <f t="shared" si="6"/>
        <v>2.6392199999999999</v>
      </c>
      <c r="J31" s="2">
        <v>24</v>
      </c>
      <c r="K31" s="70">
        <f t="shared" si="15"/>
        <v>4.0392200000000003</v>
      </c>
      <c r="L31" s="141"/>
      <c r="M31" s="145"/>
      <c r="N31" s="4">
        <v>3.9</v>
      </c>
      <c r="O31" s="3">
        <v>3</v>
      </c>
      <c r="P31" s="4">
        <v>4</v>
      </c>
      <c r="Q31" s="4">
        <v>4</v>
      </c>
      <c r="R31" s="4">
        <v>5</v>
      </c>
      <c r="S31" s="4">
        <v>4.2</v>
      </c>
      <c r="T31" s="4">
        <f t="shared" si="7"/>
        <v>10.26</v>
      </c>
      <c r="U31" s="71">
        <f t="shared" si="8"/>
        <v>3.6642857142857141</v>
      </c>
      <c r="V31" s="3"/>
      <c r="W31" s="4">
        <v>3.8</v>
      </c>
      <c r="X31" s="3">
        <v>4</v>
      </c>
      <c r="Y31" s="3">
        <v>5</v>
      </c>
      <c r="Z31" s="4">
        <v>4.2</v>
      </c>
      <c r="AA31" s="4">
        <v>4</v>
      </c>
      <c r="AB31" s="4">
        <v>5</v>
      </c>
      <c r="AC31" s="4"/>
      <c r="AD31" s="4">
        <v>4.5999999999999996</v>
      </c>
      <c r="AE31" s="4">
        <f t="shared" si="9"/>
        <v>11.319999999999999</v>
      </c>
      <c r="AF31" s="71">
        <f t="shared" si="10"/>
        <v>4.0428571428571427</v>
      </c>
      <c r="AG31" s="3"/>
      <c r="AH31" s="4">
        <v>3.7</v>
      </c>
      <c r="AI31" s="3">
        <v>3.8</v>
      </c>
      <c r="AJ31" s="4">
        <v>4</v>
      </c>
      <c r="AK31" s="4">
        <v>4.4000000000000004</v>
      </c>
      <c r="AL31" s="4">
        <v>4</v>
      </c>
      <c r="AM31" s="4">
        <v>5</v>
      </c>
      <c r="AN31" s="4"/>
      <c r="AO31" s="4">
        <v>4.7</v>
      </c>
      <c r="AP31" s="4">
        <f t="shared" si="19"/>
        <v>10.96</v>
      </c>
      <c r="AQ31" s="71">
        <f t="shared" si="11"/>
        <v>3.9142857142857146</v>
      </c>
      <c r="AR31" s="3"/>
      <c r="AS31" s="3">
        <v>4.8</v>
      </c>
      <c r="AT31" s="4">
        <v>4.4000000000000004</v>
      </c>
      <c r="AU31" s="3">
        <v>4.2</v>
      </c>
      <c r="AV31" s="4">
        <v>4.7</v>
      </c>
      <c r="AW31" s="4">
        <v>4.7</v>
      </c>
      <c r="AX31" s="4">
        <v>5</v>
      </c>
      <c r="AY31" s="4"/>
      <c r="AZ31" s="138">
        <f t="shared" si="16"/>
        <v>4.2</v>
      </c>
      <c r="BA31" s="4">
        <f t="shared" si="17"/>
        <v>11.494400000000001</v>
      </c>
      <c r="BB31" s="71">
        <f t="shared" si="12"/>
        <v>4.105142857142857</v>
      </c>
      <c r="BC31" s="3"/>
      <c r="BD31" s="138">
        <f t="shared" si="18"/>
        <v>3.9500000000000006</v>
      </c>
      <c r="BE31" s="3">
        <v>4</v>
      </c>
      <c r="BF31" s="4"/>
      <c r="BG31" s="4">
        <v>4.5</v>
      </c>
      <c r="BH31" s="4">
        <v>5</v>
      </c>
      <c r="BI31" s="4"/>
      <c r="BJ31" s="4">
        <v>3.3</v>
      </c>
      <c r="BK31" s="4">
        <f t="shared" si="13"/>
        <v>8.75</v>
      </c>
      <c r="BL31" s="71">
        <f t="shared" si="14"/>
        <v>3.125</v>
      </c>
    </row>
    <row r="32" spans="1:64" ht="21.75" thickTop="1" thickBot="1">
      <c r="A32" s="120">
        <v>83451172007</v>
      </c>
      <c r="B32" s="120" t="s">
        <v>100</v>
      </c>
      <c r="C32" s="1"/>
      <c r="D32" s="64">
        <f t="shared" si="1"/>
        <v>2.4214285714285713</v>
      </c>
      <c r="E32" s="65">
        <f t="shared" si="2"/>
        <v>2.6714285714285717</v>
      </c>
      <c r="F32" s="66">
        <f t="shared" si="3"/>
        <v>2.4714285714285711</v>
      </c>
      <c r="G32" s="67">
        <f t="shared" si="4"/>
        <v>2.8980000000000001</v>
      </c>
      <c r="H32" s="68">
        <f t="shared" si="5"/>
        <v>2.9285714285714284</v>
      </c>
      <c r="I32" s="69">
        <f t="shared" si="6"/>
        <v>1.8747199999999999</v>
      </c>
      <c r="J32" s="2">
        <v>21</v>
      </c>
      <c r="K32" s="70">
        <f t="shared" si="15"/>
        <v>3.1247199999999999</v>
      </c>
      <c r="L32" s="141"/>
      <c r="M32" s="145"/>
      <c r="N32" s="4">
        <v>2.2999999999999998</v>
      </c>
      <c r="O32" s="3">
        <v>3.7</v>
      </c>
      <c r="P32" s="4">
        <v>3.4</v>
      </c>
      <c r="Q32" s="4">
        <v>4</v>
      </c>
      <c r="R32" s="4">
        <v>4.8</v>
      </c>
      <c r="S32" s="4"/>
      <c r="T32" s="4">
        <f t="shared" si="7"/>
        <v>6.78</v>
      </c>
      <c r="U32" s="71">
        <f t="shared" si="8"/>
        <v>2.4214285714285713</v>
      </c>
      <c r="V32" s="3"/>
      <c r="W32" s="4">
        <v>2.6</v>
      </c>
      <c r="X32" s="3">
        <v>4</v>
      </c>
      <c r="Y32" s="3">
        <v>4</v>
      </c>
      <c r="Z32" s="4">
        <v>4.3</v>
      </c>
      <c r="AA32" s="4">
        <v>4</v>
      </c>
      <c r="AB32" s="4">
        <v>5</v>
      </c>
      <c r="AC32" s="4"/>
      <c r="AD32" s="4"/>
      <c r="AE32" s="4">
        <f t="shared" si="9"/>
        <v>7.48</v>
      </c>
      <c r="AF32" s="71">
        <f t="shared" si="10"/>
        <v>2.6714285714285717</v>
      </c>
      <c r="AG32" s="3"/>
      <c r="AH32" s="4">
        <v>3.8</v>
      </c>
      <c r="AI32" s="3">
        <v>3.8</v>
      </c>
      <c r="AJ32" s="4">
        <v>4</v>
      </c>
      <c r="AK32" s="4">
        <v>1.7</v>
      </c>
      <c r="AL32" s="4">
        <v>4</v>
      </c>
      <c r="AM32" s="4">
        <v>4</v>
      </c>
      <c r="AN32" s="4"/>
      <c r="AO32" s="4"/>
      <c r="AP32" s="4">
        <f t="shared" si="19"/>
        <v>6.919999999999999</v>
      </c>
      <c r="AQ32" s="71">
        <f t="shared" si="11"/>
        <v>2.4714285714285711</v>
      </c>
      <c r="AR32" s="3"/>
      <c r="AS32" s="3">
        <v>4.8</v>
      </c>
      <c r="AT32" s="4">
        <v>3.3</v>
      </c>
      <c r="AU32" s="3">
        <v>4.2</v>
      </c>
      <c r="AV32" s="4">
        <v>4.7</v>
      </c>
      <c r="AW32" s="4">
        <v>4.7</v>
      </c>
      <c r="AX32" s="4">
        <v>4</v>
      </c>
      <c r="AY32" s="4"/>
      <c r="AZ32" s="138">
        <f t="shared" si="16"/>
        <v>0</v>
      </c>
      <c r="BA32" s="4">
        <f t="shared" si="17"/>
        <v>8.1143999999999998</v>
      </c>
      <c r="BB32" s="71">
        <f t="shared" si="12"/>
        <v>2.8980000000000001</v>
      </c>
      <c r="BC32" s="3"/>
      <c r="BD32" s="138">
        <f t="shared" si="18"/>
        <v>3</v>
      </c>
      <c r="BE32" s="3">
        <v>4.8</v>
      </c>
      <c r="BF32" s="4">
        <v>4.7</v>
      </c>
      <c r="BG32" s="4">
        <v>4.5</v>
      </c>
      <c r="BH32" s="4">
        <v>4</v>
      </c>
      <c r="BI32" s="4"/>
      <c r="BJ32" s="4"/>
      <c r="BK32" s="4">
        <f t="shared" si="13"/>
        <v>8.1999999999999993</v>
      </c>
      <c r="BL32" s="71">
        <f t="shared" si="14"/>
        <v>2.9285714285714284</v>
      </c>
    </row>
    <row r="33" spans="1:64" ht="21.75" thickTop="1" thickBot="1">
      <c r="A33" s="120">
        <v>83451192007</v>
      </c>
      <c r="B33" s="120" t="s">
        <v>101</v>
      </c>
      <c r="C33" s="1"/>
      <c r="D33" s="64">
        <f t="shared" si="1"/>
        <v>4.0285714285714285</v>
      </c>
      <c r="E33" s="65">
        <f t="shared" si="2"/>
        <v>4.0214285714285714</v>
      </c>
      <c r="F33" s="66">
        <f t="shared" si="3"/>
        <v>4.0857142857142863</v>
      </c>
      <c r="G33" s="67">
        <f t="shared" si="4"/>
        <v>4.1110714285714289</v>
      </c>
      <c r="H33" s="68">
        <f t="shared" si="5"/>
        <v>3.3964285714285714</v>
      </c>
      <c r="I33" s="69">
        <f t="shared" si="6"/>
        <v>2.7500499999999999</v>
      </c>
      <c r="J33" s="2">
        <v>24</v>
      </c>
      <c r="K33" s="70">
        <f t="shared" si="15"/>
        <v>4.1500500000000002</v>
      </c>
      <c r="L33" s="141"/>
      <c r="M33" s="145"/>
      <c r="N33" s="4">
        <v>4.2</v>
      </c>
      <c r="O33" s="3">
        <v>3.8</v>
      </c>
      <c r="P33" s="4">
        <v>4.8</v>
      </c>
      <c r="Q33" s="4">
        <v>4.5</v>
      </c>
      <c r="R33" s="4">
        <v>5</v>
      </c>
      <c r="S33" s="4">
        <v>4.2</v>
      </c>
      <c r="T33" s="4">
        <f t="shared" si="7"/>
        <v>11.28</v>
      </c>
      <c r="U33" s="71">
        <f t="shared" si="8"/>
        <v>4.0285714285714285</v>
      </c>
      <c r="V33" s="3"/>
      <c r="W33" s="4">
        <v>3.8</v>
      </c>
      <c r="X33" s="3">
        <v>3.8</v>
      </c>
      <c r="Y33" s="3">
        <v>5</v>
      </c>
      <c r="Z33" s="4">
        <v>4.5</v>
      </c>
      <c r="AA33" s="4">
        <v>4</v>
      </c>
      <c r="AB33" s="4">
        <v>5</v>
      </c>
      <c r="AC33" s="4"/>
      <c r="AD33" s="4">
        <v>4.3</v>
      </c>
      <c r="AE33" s="4">
        <f t="shared" si="9"/>
        <v>11.26</v>
      </c>
      <c r="AF33" s="71">
        <f t="shared" si="10"/>
        <v>4.0214285714285714</v>
      </c>
      <c r="AG33" s="3"/>
      <c r="AH33" s="4">
        <v>4.2</v>
      </c>
      <c r="AI33" s="3">
        <v>3.4</v>
      </c>
      <c r="AJ33" s="4">
        <v>4.3</v>
      </c>
      <c r="AK33" s="4">
        <v>4.5999999999999996</v>
      </c>
      <c r="AL33" s="4">
        <v>4.3</v>
      </c>
      <c r="AM33" s="4">
        <v>5</v>
      </c>
      <c r="AN33" s="4"/>
      <c r="AO33" s="4">
        <v>4.7</v>
      </c>
      <c r="AP33" s="4">
        <f t="shared" si="19"/>
        <v>11.440000000000001</v>
      </c>
      <c r="AQ33" s="71">
        <f t="shared" si="11"/>
        <v>4.0857142857142863</v>
      </c>
      <c r="AR33" s="3"/>
      <c r="AS33" s="3">
        <v>4.8</v>
      </c>
      <c r="AT33" s="4">
        <v>4.4000000000000004</v>
      </c>
      <c r="AU33" s="3">
        <v>4</v>
      </c>
      <c r="AV33" s="4">
        <v>4.5</v>
      </c>
      <c r="AW33" s="4">
        <v>4.8</v>
      </c>
      <c r="AX33" s="4">
        <v>5</v>
      </c>
      <c r="AY33" s="4"/>
      <c r="AZ33" s="138">
        <f t="shared" si="16"/>
        <v>4.4249999999999998</v>
      </c>
      <c r="BA33" s="4">
        <f t="shared" si="17"/>
        <v>11.511000000000001</v>
      </c>
      <c r="BB33" s="71">
        <f t="shared" si="12"/>
        <v>4.1110714285714289</v>
      </c>
      <c r="BC33" s="3"/>
      <c r="BD33" s="138">
        <f t="shared" si="18"/>
        <v>4.1500000000000004</v>
      </c>
      <c r="BE33" s="3">
        <v>4</v>
      </c>
      <c r="BF33" s="4"/>
      <c r="BG33" s="4">
        <v>4.3</v>
      </c>
      <c r="BH33" s="4">
        <v>5</v>
      </c>
      <c r="BI33" s="4"/>
      <c r="BJ33" s="4">
        <v>4.5</v>
      </c>
      <c r="BK33" s="4">
        <f t="shared" si="13"/>
        <v>9.51</v>
      </c>
      <c r="BL33" s="71">
        <f t="shared" si="14"/>
        <v>3.3964285714285714</v>
      </c>
    </row>
    <row r="34" spans="1:64" ht="21.75" thickTop="1" thickBot="1">
      <c r="A34" s="120">
        <v>83451232007</v>
      </c>
      <c r="B34" s="120" t="s">
        <v>102</v>
      </c>
      <c r="C34" s="1"/>
      <c r="D34" s="64">
        <f t="shared" si="1"/>
        <v>3.0214285714285714</v>
      </c>
      <c r="E34" s="65">
        <f t="shared" si="2"/>
        <v>3.1714285714285708</v>
      </c>
      <c r="F34" s="66">
        <f t="shared" si="3"/>
        <v>3.8071428571428569</v>
      </c>
      <c r="G34" s="67">
        <f t="shared" si="4"/>
        <v>3.461357142857143</v>
      </c>
      <c r="H34" s="68">
        <f t="shared" si="5"/>
        <v>3.5124999999999997</v>
      </c>
      <c r="I34" s="69">
        <f t="shared" si="6"/>
        <v>2.3763399999999999</v>
      </c>
      <c r="J34" s="2">
        <v>15</v>
      </c>
      <c r="K34" s="70">
        <f t="shared" si="15"/>
        <v>3.3263400000000001</v>
      </c>
      <c r="L34" s="141"/>
      <c r="M34" s="145"/>
      <c r="N34" s="4">
        <v>2.5</v>
      </c>
      <c r="O34" s="3">
        <v>4</v>
      </c>
      <c r="P34" s="4">
        <v>4.8</v>
      </c>
      <c r="Q34" s="4">
        <v>4.5999999999999996</v>
      </c>
      <c r="R34" s="4">
        <v>5</v>
      </c>
      <c r="S34" s="4">
        <v>1</v>
      </c>
      <c r="T34" s="4">
        <f t="shared" si="7"/>
        <v>8.4599999999999991</v>
      </c>
      <c r="U34" s="71">
        <f t="shared" si="8"/>
        <v>3.0214285714285714</v>
      </c>
      <c r="V34" s="3"/>
      <c r="W34" s="4">
        <v>2.2999999999999998</v>
      </c>
      <c r="X34" s="3">
        <v>4.0999999999999996</v>
      </c>
      <c r="Y34" s="3">
        <v>4</v>
      </c>
      <c r="Z34" s="4">
        <v>4.2</v>
      </c>
      <c r="AA34" s="4">
        <v>4</v>
      </c>
      <c r="AB34" s="4">
        <v>5</v>
      </c>
      <c r="AC34" s="4"/>
      <c r="AD34" s="4">
        <v>2.7</v>
      </c>
      <c r="AE34" s="4">
        <f t="shared" si="9"/>
        <v>8.879999999999999</v>
      </c>
      <c r="AF34" s="71">
        <f t="shared" si="10"/>
        <v>3.1714285714285708</v>
      </c>
      <c r="AG34" s="3"/>
      <c r="AH34" s="4">
        <v>3.5</v>
      </c>
      <c r="AI34" s="3">
        <v>3.8</v>
      </c>
      <c r="AJ34" s="4">
        <v>4.5</v>
      </c>
      <c r="AK34" s="4">
        <v>4.4000000000000004</v>
      </c>
      <c r="AL34" s="4">
        <v>4.5</v>
      </c>
      <c r="AM34" s="4">
        <v>5</v>
      </c>
      <c r="AN34" s="4"/>
      <c r="AO34" s="4">
        <v>3.9</v>
      </c>
      <c r="AP34" s="4">
        <f t="shared" si="19"/>
        <v>10.66</v>
      </c>
      <c r="AQ34" s="71">
        <f t="shared" si="11"/>
        <v>3.8071428571428569</v>
      </c>
      <c r="AR34" s="3"/>
      <c r="AS34" s="3">
        <v>4.4000000000000004</v>
      </c>
      <c r="AT34" s="4">
        <v>3.8</v>
      </c>
      <c r="AU34" s="3">
        <v>3.8</v>
      </c>
      <c r="AV34" s="4">
        <v>4.2</v>
      </c>
      <c r="AW34" s="4">
        <v>4.4000000000000004</v>
      </c>
      <c r="AX34" s="4">
        <v>5</v>
      </c>
      <c r="AY34" s="4"/>
      <c r="AZ34" s="138">
        <f t="shared" si="16"/>
        <v>3.0249999999999999</v>
      </c>
      <c r="BA34" s="4">
        <f t="shared" si="17"/>
        <v>9.6918000000000006</v>
      </c>
      <c r="BB34" s="71">
        <f t="shared" si="12"/>
        <v>3.461357142857143</v>
      </c>
      <c r="BC34" s="3"/>
      <c r="BD34" s="138">
        <f t="shared" si="18"/>
        <v>3.0249999999999999</v>
      </c>
      <c r="BE34" s="3">
        <v>2.5</v>
      </c>
      <c r="BF34" s="4">
        <v>4.8</v>
      </c>
      <c r="BG34" s="4">
        <v>3.5</v>
      </c>
      <c r="BH34" s="4">
        <v>5</v>
      </c>
      <c r="BI34" s="4"/>
      <c r="BJ34" s="4">
        <v>4.5</v>
      </c>
      <c r="BK34" s="4">
        <f t="shared" si="13"/>
        <v>9.8349999999999991</v>
      </c>
      <c r="BL34" s="71">
        <f t="shared" si="14"/>
        <v>3.5124999999999997</v>
      </c>
    </row>
    <row r="35" spans="1:64" ht="21.75" thickTop="1" thickBot="1">
      <c r="A35" s="120">
        <v>83450232007</v>
      </c>
      <c r="B35" s="120" t="s">
        <v>103</v>
      </c>
      <c r="C35" s="1"/>
      <c r="D35" s="64">
        <f t="shared" si="1"/>
        <v>3.2642857142857147</v>
      </c>
      <c r="E35" s="65">
        <f t="shared" si="2"/>
        <v>3.4142857142857146</v>
      </c>
      <c r="F35" s="66">
        <f t="shared" si="3"/>
        <v>3.5785714285714283</v>
      </c>
      <c r="G35" s="67">
        <f t="shared" si="4"/>
        <v>3.0878571428571431</v>
      </c>
      <c r="H35" s="68">
        <f t="shared" si="5"/>
        <v>3.5428571428571431</v>
      </c>
      <c r="I35" s="69">
        <f t="shared" si="6"/>
        <v>2.3643000000000001</v>
      </c>
      <c r="J35" s="2">
        <v>16</v>
      </c>
      <c r="K35" s="70">
        <f t="shared" si="15"/>
        <v>3.3643000000000001</v>
      </c>
      <c r="L35" s="141"/>
      <c r="M35" s="145"/>
      <c r="N35" s="4">
        <v>4.2</v>
      </c>
      <c r="O35" s="3">
        <v>4</v>
      </c>
      <c r="P35" s="4">
        <v>2.5</v>
      </c>
      <c r="Q35" s="4">
        <v>4.3</v>
      </c>
      <c r="R35" s="4">
        <v>4</v>
      </c>
      <c r="S35" s="4">
        <v>2.5</v>
      </c>
      <c r="T35" s="4">
        <f t="shared" si="7"/>
        <v>9.14</v>
      </c>
      <c r="U35" s="71">
        <f t="shared" si="8"/>
        <v>3.2642857142857147</v>
      </c>
      <c r="V35" s="3"/>
      <c r="W35" s="4">
        <v>4</v>
      </c>
      <c r="X35" s="3">
        <v>4.0999999999999996</v>
      </c>
      <c r="Y35" s="3">
        <v>4</v>
      </c>
      <c r="Z35" s="4">
        <v>4.3</v>
      </c>
      <c r="AA35" s="4">
        <v>3.8</v>
      </c>
      <c r="AB35" s="4">
        <v>3.5</v>
      </c>
      <c r="AC35" s="4"/>
      <c r="AD35" s="119">
        <v>3.8</v>
      </c>
      <c r="AE35" s="4">
        <f>W35*0.6+Y35*0.4+Z35*0.4+AA35*0.4+AB35/5+AC35/5+AD36*0.6</f>
        <v>9.56</v>
      </c>
      <c r="AF35" s="71">
        <f t="shared" si="10"/>
        <v>3.4142857142857146</v>
      </c>
      <c r="AG35" s="3"/>
      <c r="AH35" s="4">
        <v>3.6</v>
      </c>
      <c r="AI35" s="3">
        <v>2.5</v>
      </c>
      <c r="AJ35" s="4">
        <v>3.8</v>
      </c>
      <c r="AK35" s="4">
        <v>4.3</v>
      </c>
      <c r="AL35" s="4">
        <v>3.8</v>
      </c>
      <c r="AM35" s="4">
        <v>4.8</v>
      </c>
      <c r="AN35" s="4"/>
      <c r="AO35" s="4">
        <v>4</v>
      </c>
      <c r="AP35" s="4">
        <f t="shared" si="19"/>
        <v>10.02</v>
      </c>
      <c r="AQ35" s="71">
        <f t="shared" si="11"/>
        <v>3.5785714285714283</v>
      </c>
      <c r="AR35" s="3"/>
      <c r="AS35" s="3">
        <v>4</v>
      </c>
      <c r="AT35" s="4">
        <v>3.8</v>
      </c>
      <c r="AU35" s="3">
        <v>3.8</v>
      </c>
      <c r="AV35" s="4">
        <v>3.8</v>
      </c>
      <c r="AW35" s="4">
        <v>4.5</v>
      </c>
      <c r="AX35" s="4"/>
      <c r="AY35" s="4"/>
      <c r="AZ35" s="138">
        <f t="shared" si="16"/>
        <v>3.45</v>
      </c>
      <c r="BA35" s="4">
        <f t="shared" si="17"/>
        <v>8.6460000000000008</v>
      </c>
      <c r="BB35" s="71">
        <f t="shared" si="12"/>
        <v>3.0878571428571431</v>
      </c>
      <c r="BC35" s="3"/>
      <c r="BD35" s="138">
        <f t="shared" si="18"/>
        <v>3.9000000000000004</v>
      </c>
      <c r="BE35" s="3">
        <v>3</v>
      </c>
      <c r="BF35" s="4">
        <v>4.2</v>
      </c>
      <c r="BG35" s="4">
        <v>4.5</v>
      </c>
      <c r="BH35" s="4">
        <v>4</v>
      </c>
      <c r="BI35" s="4"/>
      <c r="BJ35" s="4">
        <v>3.5</v>
      </c>
      <c r="BK35" s="4">
        <f t="shared" si="13"/>
        <v>9.92</v>
      </c>
      <c r="BL35" s="71">
        <f t="shared" si="14"/>
        <v>3.5428571428571431</v>
      </c>
    </row>
    <row r="36" spans="1:64" ht="21.75" thickTop="1" thickBot="1">
      <c r="A36" s="120">
        <v>83451252007</v>
      </c>
      <c r="B36" s="120" t="s">
        <v>104</v>
      </c>
      <c r="C36" s="1"/>
      <c r="D36" s="64">
        <f t="shared" si="1"/>
        <v>3.2285714285714282</v>
      </c>
      <c r="E36" s="65">
        <f t="shared" si="2"/>
        <v>3.8071428571428569</v>
      </c>
      <c r="F36" s="66">
        <f t="shared" si="3"/>
        <v>3.8571428571428572</v>
      </c>
      <c r="G36" s="67">
        <f t="shared" si="4"/>
        <v>3.461357142857143</v>
      </c>
      <c r="H36" s="68">
        <f t="shared" si="5"/>
        <v>3.0303571428571425</v>
      </c>
      <c r="I36" s="69">
        <f t="shared" si="6"/>
        <v>2.4338399999999996</v>
      </c>
      <c r="J36" s="2">
        <v>15</v>
      </c>
      <c r="K36" s="70">
        <f t="shared" si="15"/>
        <v>3.3838399999999997</v>
      </c>
      <c r="L36" s="141"/>
      <c r="M36" s="145"/>
      <c r="N36" s="4">
        <v>3.8</v>
      </c>
      <c r="O36" s="3">
        <v>3.8</v>
      </c>
      <c r="P36" s="4">
        <v>4.5</v>
      </c>
      <c r="Q36" s="4">
        <v>4.5999999999999996</v>
      </c>
      <c r="R36" s="4">
        <v>5</v>
      </c>
      <c r="S36" s="4">
        <v>1</v>
      </c>
      <c r="T36" s="4">
        <f t="shared" si="7"/>
        <v>9.0399999999999991</v>
      </c>
      <c r="U36" s="71">
        <f t="shared" si="8"/>
        <v>3.2285714285714282</v>
      </c>
      <c r="V36" s="3"/>
      <c r="W36" s="4">
        <v>4</v>
      </c>
      <c r="X36" s="3">
        <v>3.9</v>
      </c>
      <c r="Y36" s="3">
        <v>4.5</v>
      </c>
      <c r="Z36" s="4">
        <v>4.4000000000000004</v>
      </c>
      <c r="AA36" s="4">
        <v>4</v>
      </c>
      <c r="AB36" s="4">
        <v>5</v>
      </c>
      <c r="AC36" s="4"/>
      <c r="AD36" s="4">
        <v>2.7</v>
      </c>
      <c r="AE36" s="4">
        <f>W36*0.6+Y36*0.4+Z36*0.4+AA36*0.4+AB36/5+AC36/5+AD37*0.6</f>
        <v>10.66</v>
      </c>
      <c r="AF36" s="71">
        <f t="shared" ref="AF36" si="20">AE36*5/14</f>
        <v>3.8071428571428569</v>
      </c>
      <c r="AG36" s="3"/>
      <c r="AH36" s="4">
        <v>4.3</v>
      </c>
      <c r="AI36" s="3">
        <v>3.3</v>
      </c>
      <c r="AJ36" s="4">
        <v>4.5</v>
      </c>
      <c r="AK36" s="4">
        <v>3.8</v>
      </c>
      <c r="AL36" s="4">
        <v>4.5</v>
      </c>
      <c r="AM36" s="4">
        <v>5</v>
      </c>
      <c r="AN36" s="4"/>
      <c r="AO36" s="4">
        <v>3.9</v>
      </c>
      <c r="AP36" s="4">
        <f t="shared" si="19"/>
        <v>10.8</v>
      </c>
      <c r="AQ36" s="71">
        <f t="shared" si="11"/>
        <v>3.8571428571428572</v>
      </c>
      <c r="AR36" s="3"/>
      <c r="AS36" s="3">
        <v>4.4000000000000004</v>
      </c>
      <c r="AT36" s="4">
        <v>3.8</v>
      </c>
      <c r="AU36" s="3">
        <v>3.8</v>
      </c>
      <c r="AV36" s="4">
        <v>4.2</v>
      </c>
      <c r="AW36" s="4">
        <v>4.4000000000000004</v>
      </c>
      <c r="AX36" s="4">
        <v>5</v>
      </c>
      <c r="AY36" s="4"/>
      <c r="AZ36" s="138">
        <f t="shared" si="16"/>
        <v>3.0249999999999999</v>
      </c>
      <c r="BA36" s="4">
        <f t="shared" si="17"/>
        <v>9.6918000000000006</v>
      </c>
      <c r="BB36" s="71">
        <f t="shared" si="12"/>
        <v>3.461357142857143</v>
      </c>
      <c r="BC36" s="3"/>
      <c r="BD36" s="138">
        <f t="shared" si="18"/>
        <v>3.9749999999999996</v>
      </c>
      <c r="BE36" s="3">
        <v>2.5</v>
      </c>
      <c r="BF36" s="4"/>
      <c r="BG36" s="4">
        <v>3.5</v>
      </c>
      <c r="BH36" s="4">
        <v>5</v>
      </c>
      <c r="BI36" s="4"/>
      <c r="BJ36" s="4">
        <v>4.5</v>
      </c>
      <c r="BK36" s="4">
        <f t="shared" si="13"/>
        <v>8.4849999999999994</v>
      </c>
      <c r="BL36" s="71">
        <f t="shared" si="14"/>
        <v>3.0303571428571425</v>
      </c>
    </row>
    <row r="37" spans="1:64" ht="21.75" thickTop="1" thickBot="1">
      <c r="A37" s="120">
        <v>83451262007</v>
      </c>
      <c r="B37" s="120" t="s">
        <v>105</v>
      </c>
      <c r="C37" s="1"/>
      <c r="D37" s="64">
        <f t="shared" si="1"/>
        <v>3.3714285714285714</v>
      </c>
      <c r="E37" s="65">
        <f t="shared" si="2"/>
        <v>3.0071428571428571</v>
      </c>
      <c r="F37" s="66">
        <f t="shared" si="3"/>
        <v>3.6571428571428575</v>
      </c>
      <c r="G37" s="67">
        <f t="shared" si="4"/>
        <v>3.3340714285714284</v>
      </c>
      <c r="H37" s="68">
        <f t="shared" si="5"/>
        <v>3.3535714285714286</v>
      </c>
      <c r="I37" s="69">
        <f t="shared" si="6"/>
        <v>2.3412699999999997</v>
      </c>
      <c r="J37" s="2">
        <v>21</v>
      </c>
      <c r="K37" s="70">
        <f t="shared" si="15"/>
        <v>3.5912699999999997</v>
      </c>
      <c r="L37" s="141"/>
      <c r="M37" s="145"/>
      <c r="N37" s="4">
        <v>3.7</v>
      </c>
      <c r="O37" s="3">
        <v>4.0999999999999996</v>
      </c>
      <c r="P37" s="4">
        <v>3.8</v>
      </c>
      <c r="Q37" s="4">
        <v>4.2</v>
      </c>
      <c r="R37" s="4">
        <v>5</v>
      </c>
      <c r="S37" s="4">
        <v>2.2999999999999998</v>
      </c>
      <c r="T37" s="4">
        <f t="shared" si="7"/>
        <v>9.4400000000000013</v>
      </c>
      <c r="U37" s="71">
        <f t="shared" si="8"/>
        <v>3.3714285714285714</v>
      </c>
      <c r="V37" s="3"/>
      <c r="W37" s="4"/>
      <c r="X37" s="3">
        <v>3.8</v>
      </c>
      <c r="Y37" s="3">
        <v>3.8</v>
      </c>
      <c r="Z37" s="4">
        <v>4.9000000000000004</v>
      </c>
      <c r="AA37" s="4">
        <v>4.5999999999999996</v>
      </c>
      <c r="AB37" s="4">
        <v>5</v>
      </c>
      <c r="AC37" s="4"/>
      <c r="AD37" s="4">
        <v>3.5</v>
      </c>
      <c r="AE37" s="4">
        <f t="shared" si="9"/>
        <v>8.42</v>
      </c>
      <c r="AF37" s="71">
        <f t="shared" si="10"/>
        <v>3.0071428571428571</v>
      </c>
      <c r="AG37" s="3"/>
      <c r="AH37" s="4">
        <v>3.5</v>
      </c>
      <c r="AI37" s="3">
        <v>3.9</v>
      </c>
      <c r="AJ37" s="4">
        <v>4.0999999999999996</v>
      </c>
      <c r="AK37" s="4">
        <v>4.5</v>
      </c>
      <c r="AL37" s="4">
        <v>4.0999999999999996</v>
      </c>
      <c r="AM37" s="4">
        <v>5</v>
      </c>
      <c r="AN37" s="4"/>
      <c r="AO37" s="4">
        <v>3.5</v>
      </c>
      <c r="AP37" s="4">
        <f t="shared" si="19"/>
        <v>10.24</v>
      </c>
      <c r="AQ37" s="71">
        <f t="shared" si="11"/>
        <v>3.6571428571428575</v>
      </c>
      <c r="AR37" s="3"/>
      <c r="AS37" s="3">
        <v>4.5</v>
      </c>
      <c r="AT37" s="4">
        <v>4.2</v>
      </c>
      <c r="AU37" s="3">
        <v>3.8</v>
      </c>
      <c r="AV37" s="4">
        <v>3.8</v>
      </c>
      <c r="AW37" s="4">
        <v>3.8</v>
      </c>
      <c r="AX37" s="4">
        <v>5</v>
      </c>
      <c r="AY37" s="4"/>
      <c r="AZ37" s="138">
        <f t="shared" si="16"/>
        <v>3.0750000000000002</v>
      </c>
      <c r="BA37" s="4">
        <f t="shared" si="17"/>
        <v>9.3353999999999999</v>
      </c>
      <c r="BB37" s="71">
        <f t="shared" si="12"/>
        <v>3.3340714285714284</v>
      </c>
      <c r="BC37" s="3"/>
      <c r="BD37" s="138">
        <f t="shared" si="18"/>
        <v>2.85</v>
      </c>
      <c r="BE37" s="3">
        <v>3</v>
      </c>
      <c r="BF37" s="4">
        <v>4.9000000000000004</v>
      </c>
      <c r="BG37" s="4">
        <v>4.3</v>
      </c>
      <c r="BH37" s="4">
        <v>5</v>
      </c>
      <c r="BI37" s="4"/>
      <c r="BJ37" s="4">
        <v>3</v>
      </c>
      <c r="BK37" s="4">
        <f t="shared" si="13"/>
        <v>9.39</v>
      </c>
      <c r="BL37" s="71">
        <f t="shared" si="14"/>
        <v>3.3535714285714286</v>
      </c>
    </row>
    <row r="38" spans="1:64" ht="21.75" thickTop="1" thickBot="1">
      <c r="A38" s="120">
        <v>83451282007</v>
      </c>
      <c r="B38" s="120" t="s">
        <v>106</v>
      </c>
      <c r="C38" s="1"/>
      <c r="D38" s="64">
        <f t="shared" si="1"/>
        <v>3.6428571428571428</v>
      </c>
      <c r="E38" s="65">
        <f t="shared" si="2"/>
        <v>3.4214285714285713</v>
      </c>
      <c r="F38" s="66">
        <f t="shared" si="3"/>
        <v>3.9142857142857141</v>
      </c>
      <c r="G38" s="67">
        <f t="shared" si="4"/>
        <v>3.2537142857142856</v>
      </c>
      <c r="H38" s="68">
        <f t="shared" si="5"/>
        <v>3.2999999999999994</v>
      </c>
      <c r="I38" s="69">
        <f t="shared" si="6"/>
        <v>2.4545199999999996</v>
      </c>
      <c r="J38" s="2">
        <v>22</v>
      </c>
      <c r="K38" s="70">
        <f t="shared" si="15"/>
        <v>3.7545199999999999</v>
      </c>
      <c r="L38" s="141"/>
      <c r="M38" s="145"/>
      <c r="N38" s="4">
        <v>3.4</v>
      </c>
      <c r="O38" s="3">
        <v>4.0999999999999996</v>
      </c>
      <c r="P38" s="4">
        <v>3.8</v>
      </c>
      <c r="Q38" s="4">
        <v>4.3</v>
      </c>
      <c r="R38" s="4">
        <v>5</v>
      </c>
      <c r="S38" s="4">
        <v>3.8</v>
      </c>
      <c r="T38" s="4">
        <f t="shared" si="7"/>
        <v>10.199999999999999</v>
      </c>
      <c r="U38" s="71">
        <f t="shared" si="8"/>
        <v>3.6428571428571428</v>
      </c>
      <c r="V38" s="3"/>
      <c r="W38" s="4">
        <v>3.3</v>
      </c>
      <c r="X38" s="3">
        <v>3.7</v>
      </c>
      <c r="Y38" s="3">
        <v>3.5</v>
      </c>
      <c r="Z38" s="4">
        <v>3.8</v>
      </c>
      <c r="AA38" s="4">
        <v>3.5</v>
      </c>
      <c r="AB38" s="4">
        <v>5</v>
      </c>
      <c r="AC38" s="4"/>
      <c r="AD38" s="4">
        <v>3.8</v>
      </c>
      <c r="AE38" s="4">
        <f t="shared" si="9"/>
        <v>9.58</v>
      </c>
      <c r="AF38" s="71">
        <f t="shared" si="10"/>
        <v>3.4214285714285713</v>
      </c>
      <c r="AG38" s="3"/>
      <c r="AH38" s="4">
        <v>4</v>
      </c>
      <c r="AI38" s="3">
        <v>3.5</v>
      </c>
      <c r="AJ38" s="4">
        <v>4.3</v>
      </c>
      <c r="AK38" s="4">
        <v>3.8</v>
      </c>
      <c r="AL38" s="4">
        <v>4.3</v>
      </c>
      <c r="AM38" s="4">
        <v>5</v>
      </c>
      <c r="AN38" s="4"/>
      <c r="AO38" s="4">
        <v>4.5999999999999996</v>
      </c>
      <c r="AP38" s="4">
        <f t="shared" si="19"/>
        <v>10.959999999999999</v>
      </c>
      <c r="AQ38" s="71">
        <f t="shared" si="11"/>
        <v>3.9142857142857141</v>
      </c>
      <c r="AR38" s="3"/>
      <c r="AS38" s="3">
        <v>4</v>
      </c>
      <c r="AT38" s="4">
        <v>3.7</v>
      </c>
      <c r="AU38" s="3">
        <v>2.5</v>
      </c>
      <c r="AV38" s="4">
        <v>3.8</v>
      </c>
      <c r="AW38" s="4">
        <v>3.8</v>
      </c>
      <c r="AX38" s="4">
        <v>5</v>
      </c>
      <c r="AY38" s="4"/>
      <c r="AZ38" s="138">
        <f t="shared" si="16"/>
        <v>3.8</v>
      </c>
      <c r="BA38" s="4">
        <f t="shared" si="17"/>
        <v>9.1104000000000003</v>
      </c>
      <c r="BB38" s="71">
        <f t="shared" si="12"/>
        <v>3.2537142857142856</v>
      </c>
      <c r="BC38" s="3"/>
      <c r="BD38" s="138">
        <f t="shared" si="18"/>
        <v>3.6</v>
      </c>
      <c r="BE38" s="3">
        <v>2.5</v>
      </c>
      <c r="BF38" s="4">
        <v>4.4000000000000004</v>
      </c>
      <c r="BG38" s="4">
        <v>3.8</v>
      </c>
      <c r="BH38" s="4">
        <v>5</v>
      </c>
      <c r="BI38" s="4"/>
      <c r="BJ38" s="4">
        <v>3</v>
      </c>
      <c r="BK38" s="4">
        <f t="shared" si="13"/>
        <v>9.2399999999999984</v>
      </c>
      <c r="BL38" s="71">
        <f t="shared" si="14"/>
        <v>3.2999999999999994</v>
      </c>
    </row>
    <row r="39" spans="1:64" ht="21.75" thickTop="1" thickBot="1">
      <c r="A39" s="120">
        <v>83451312007</v>
      </c>
      <c r="B39" s="120" t="s">
        <v>107</v>
      </c>
      <c r="C39" s="1"/>
      <c r="D39" s="64">
        <f t="shared" si="1"/>
        <v>3.1214285714285714</v>
      </c>
      <c r="E39" s="65">
        <f t="shared" si="2"/>
        <v>3.3142857142857145</v>
      </c>
      <c r="F39" s="66">
        <f t="shared" si="3"/>
        <v>3.85</v>
      </c>
      <c r="G39" s="67">
        <f t="shared" si="4"/>
        <v>3.4607857142857137</v>
      </c>
      <c r="H39" s="68">
        <f t="shared" si="5"/>
        <v>3.6410714285714287</v>
      </c>
      <c r="I39" s="69">
        <f t="shared" si="6"/>
        <v>2.4342600000000001</v>
      </c>
      <c r="J39" s="2">
        <v>20</v>
      </c>
      <c r="K39" s="70">
        <f t="shared" si="15"/>
        <v>3.6342600000000003</v>
      </c>
      <c r="L39" s="141"/>
      <c r="M39" s="145"/>
      <c r="N39" s="4">
        <v>3.7</v>
      </c>
      <c r="O39" s="3">
        <v>3.9</v>
      </c>
      <c r="P39" s="4">
        <v>3.8</v>
      </c>
      <c r="Q39" s="4">
        <v>4.5999999999999996</v>
      </c>
      <c r="R39" s="4">
        <v>5</v>
      </c>
      <c r="S39" s="4">
        <v>1</v>
      </c>
      <c r="T39" s="4">
        <f t="shared" si="7"/>
        <v>8.74</v>
      </c>
      <c r="U39" s="71">
        <f t="shared" si="8"/>
        <v>3.1214285714285714</v>
      </c>
      <c r="V39" s="3"/>
      <c r="W39" s="4">
        <v>3.3</v>
      </c>
      <c r="X39" s="3">
        <v>3.8</v>
      </c>
      <c r="Y39" s="3">
        <v>4</v>
      </c>
      <c r="Z39" s="4">
        <v>3.7</v>
      </c>
      <c r="AA39" s="4">
        <v>4</v>
      </c>
      <c r="AB39" s="4">
        <v>5</v>
      </c>
      <c r="AC39" s="4"/>
      <c r="AD39" s="4">
        <v>2.7</v>
      </c>
      <c r="AE39" s="4">
        <f t="shared" si="9"/>
        <v>9.2800000000000011</v>
      </c>
      <c r="AF39" s="71">
        <f t="shared" si="10"/>
        <v>3.3142857142857145</v>
      </c>
      <c r="AG39" s="3"/>
      <c r="AH39" s="4">
        <v>4</v>
      </c>
      <c r="AI39" s="3">
        <v>3.5</v>
      </c>
      <c r="AJ39" s="4">
        <v>4.5</v>
      </c>
      <c r="AK39" s="4">
        <v>4.0999999999999996</v>
      </c>
      <c r="AL39" s="4">
        <v>4.5</v>
      </c>
      <c r="AM39" s="4">
        <v>5</v>
      </c>
      <c r="AN39" s="4"/>
      <c r="AO39" s="4">
        <v>3.9</v>
      </c>
      <c r="AP39" s="4">
        <f t="shared" si="19"/>
        <v>10.78</v>
      </c>
      <c r="AQ39" s="71">
        <f t="shared" si="11"/>
        <v>3.85</v>
      </c>
      <c r="AR39" s="3"/>
      <c r="AS39" s="3">
        <v>4.3</v>
      </c>
      <c r="AT39" s="4">
        <v>4.3</v>
      </c>
      <c r="AU39" s="3">
        <v>3.8</v>
      </c>
      <c r="AV39" s="4">
        <v>3.8</v>
      </c>
      <c r="AW39" s="4">
        <v>4.4000000000000004</v>
      </c>
      <c r="AX39" s="4">
        <v>5</v>
      </c>
      <c r="AY39" s="4"/>
      <c r="AZ39" s="138">
        <f t="shared" si="16"/>
        <v>3.0249999999999999</v>
      </c>
      <c r="BA39" s="4">
        <f t="shared" si="17"/>
        <v>9.690199999999999</v>
      </c>
      <c r="BB39" s="71">
        <f t="shared" si="12"/>
        <v>3.4607857142857137</v>
      </c>
      <c r="BC39" s="3"/>
      <c r="BD39" s="138">
        <f t="shared" si="18"/>
        <v>3.8250000000000002</v>
      </c>
      <c r="BE39" s="3">
        <v>2.5</v>
      </c>
      <c r="BF39" s="4">
        <v>4.5</v>
      </c>
      <c r="BG39" s="4">
        <v>3.5</v>
      </c>
      <c r="BH39" s="4">
        <v>5</v>
      </c>
      <c r="BI39" s="4"/>
      <c r="BJ39" s="4">
        <v>4.5</v>
      </c>
      <c r="BK39" s="4">
        <f t="shared" si="13"/>
        <v>10.195</v>
      </c>
      <c r="BL39" s="71">
        <f t="shared" si="14"/>
        <v>3.6410714285714287</v>
      </c>
    </row>
    <row r="40" spans="1:64" ht="21.75" thickTop="1" thickBot="1">
      <c r="A40" s="120">
        <v>83400432007</v>
      </c>
      <c r="B40" s="120" t="s">
        <v>108</v>
      </c>
      <c r="C40" s="1"/>
      <c r="D40" s="64">
        <f t="shared" si="1"/>
        <v>4.0071428571428571</v>
      </c>
      <c r="E40" s="65">
        <f t="shared" si="2"/>
        <v>4.0571428571428569</v>
      </c>
      <c r="F40" s="66">
        <f t="shared" si="3"/>
        <v>4.1071428571428568</v>
      </c>
      <c r="G40" s="67">
        <f t="shared" si="4"/>
        <v>4.0622857142857143</v>
      </c>
      <c r="H40" s="68">
        <f t="shared" si="5"/>
        <v>3.9089285714285715</v>
      </c>
      <c r="I40" s="69">
        <f t="shared" si="6"/>
        <v>2.8199699999999996</v>
      </c>
      <c r="J40" s="2">
        <v>14</v>
      </c>
      <c r="K40" s="70">
        <f t="shared" si="15"/>
        <v>3.71997</v>
      </c>
      <c r="L40" s="141"/>
      <c r="M40" s="145"/>
      <c r="N40" s="4">
        <v>4.7</v>
      </c>
      <c r="O40" s="3">
        <v>3.8</v>
      </c>
      <c r="P40" s="4">
        <v>4.4000000000000004</v>
      </c>
      <c r="Q40" s="4">
        <v>4</v>
      </c>
      <c r="R40" s="4">
        <v>5</v>
      </c>
      <c r="S40" s="4">
        <v>4.2</v>
      </c>
      <c r="T40" s="4">
        <f t="shared" si="7"/>
        <v>11.219999999999999</v>
      </c>
      <c r="U40" s="71">
        <f t="shared" si="8"/>
        <v>4.0071428571428571</v>
      </c>
      <c r="V40" s="3"/>
      <c r="W40" s="4">
        <v>4.4000000000000004</v>
      </c>
      <c r="X40" s="3">
        <v>4</v>
      </c>
      <c r="Y40" s="3">
        <v>4</v>
      </c>
      <c r="Z40" s="4">
        <v>4.4000000000000004</v>
      </c>
      <c r="AA40" s="4">
        <v>4</v>
      </c>
      <c r="AB40" s="4">
        <v>5</v>
      </c>
      <c r="AC40" s="4"/>
      <c r="AD40" s="4">
        <v>4.5999999999999996</v>
      </c>
      <c r="AE40" s="4">
        <f t="shared" si="9"/>
        <v>11.36</v>
      </c>
      <c r="AF40" s="71">
        <f t="shared" si="10"/>
        <v>4.0571428571428569</v>
      </c>
      <c r="AG40" s="3"/>
      <c r="AH40" s="4">
        <v>4.5999999999999996</v>
      </c>
      <c r="AI40" s="3">
        <v>3.4</v>
      </c>
      <c r="AJ40" s="4">
        <v>4</v>
      </c>
      <c r="AK40" s="4">
        <v>4.5999999999999996</v>
      </c>
      <c r="AL40" s="4">
        <v>4</v>
      </c>
      <c r="AM40" s="4">
        <v>5</v>
      </c>
      <c r="AN40" s="4"/>
      <c r="AO40" s="4">
        <v>4.7</v>
      </c>
      <c r="AP40" s="4">
        <f t="shared" si="19"/>
        <v>11.5</v>
      </c>
      <c r="AQ40" s="71">
        <f t="shared" si="11"/>
        <v>4.1071428571428568</v>
      </c>
      <c r="AR40" s="3"/>
      <c r="AS40" s="3">
        <v>4.8</v>
      </c>
      <c r="AT40" s="4">
        <v>4.2</v>
      </c>
      <c r="AU40" s="3">
        <v>4.2</v>
      </c>
      <c r="AV40" s="4">
        <v>4.7</v>
      </c>
      <c r="AW40" s="4">
        <v>4.7</v>
      </c>
      <c r="AX40" s="4">
        <v>5</v>
      </c>
      <c r="AY40" s="4"/>
      <c r="AZ40" s="138">
        <f t="shared" si="16"/>
        <v>4.2</v>
      </c>
      <c r="BA40" s="4">
        <f t="shared" si="17"/>
        <v>11.3744</v>
      </c>
      <c r="BB40" s="71">
        <f t="shared" si="12"/>
        <v>4.0622857142857143</v>
      </c>
      <c r="BC40" s="3"/>
      <c r="BD40" s="138">
        <f t="shared" si="18"/>
        <v>4.4750000000000005</v>
      </c>
      <c r="BE40" s="3">
        <v>4</v>
      </c>
      <c r="BF40" s="4">
        <v>4.7</v>
      </c>
      <c r="BG40" s="4">
        <v>4.5</v>
      </c>
      <c r="BH40" s="4">
        <v>5</v>
      </c>
      <c r="BI40" s="4"/>
      <c r="BJ40" s="4">
        <v>3.3</v>
      </c>
      <c r="BK40" s="4">
        <f t="shared" si="13"/>
        <v>10.945</v>
      </c>
      <c r="BL40" s="71">
        <f t="shared" si="14"/>
        <v>3.9089285714285715</v>
      </c>
    </row>
    <row r="41" spans="1:64" ht="21.75" thickTop="1" thickBot="1">
      <c r="A41" s="121">
        <v>83450742007</v>
      </c>
      <c r="B41" s="121" t="s">
        <v>109</v>
      </c>
      <c r="C41" s="1"/>
      <c r="D41" s="64">
        <f t="shared" si="1"/>
        <v>3.7214285714285715</v>
      </c>
      <c r="E41" s="65">
        <f t="shared" si="2"/>
        <v>3.9285714285714284</v>
      </c>
      <c r="F41" s="66">
        <f t="shared" si="3"/>
        <v>3.971428571428572</v>
      </c>
      <c r="G41" s="67">
        <f t="shared" si="4"/>
        <v>4.1253571428571432</v>
      </c>
      <c r="H41" s="68">
        <f t="shared" si="5"/>
        <v>3.8392857142857144</v>
      </c>
      <c r="I41" s="69">
        <f t="shared" si="6"/>
        <v>2.7420499999999999</v>
      </c>
      <c r="J41" s="2">
        <v>13</v>
      </c>
      <c r="K41" s="70">
        <f t="shared" si="15"/>
        <v>3.59205</v>
      </c>
      <c r="L41" s="141"/>
      <c r="M41" s="145"/>
      <c r="N41" s="4">
        <v>3.3</v>
      </c>
      <c r="O41" s="3">
        <v>3</v>
      </c>
      <c r="P41" s="4">
        <v>4.8</v>
      </c>
      <c r="Q41" s="4">
        <v>4.5</v>
      </c>
      <c r="R41" s="4">
        <v>5</v>
      </c>
      <c r="S41" s="4">
        <v>4.2</v>
      </c>
      <c r="T41" s="4">
        <f t="shared" si="7"/>
        <v>10.42</v>
      </c>
      <c r="U41" s="71">
        <f t="shared" si="8"/>
        <v>3.7214285714285715</v>
      </c>
      <c r="V41" s="3"/>
      <c r="W41" s="4">
        <v>3.5</v>
      </c>
      <c r="X41" s="3">
        <v>4</v>
      </c>
      <c r="Y41" s="3">
        <v>5</v>
      </c>
      <c r="Z41" s="4">
        <v>4.3</v>
      </c>
      <c r="AA41" s="4">
        <v>4</v>
      </c>
      <c r="AB41" s="4">
        <v>5</v>
      </c>
      <c r="AC41" s="4"/>
      <c r="AD41" s="4">
        <v>4.3</v>
      </c>
      <c r="AE41" s="4">
        <f t="shared" si="9"/>
        <v>11</v>
      </c>
      <c r="AF41" s="71">
        <f t="shared" si="10"/>
        <v>3.9285714285714284</v>
      </c>
      <c r="AG41" s="3"/>
      <c r="AH41" s="4">
        <v>3.8</v>
      </c>
      <c r="AI41" s="3">
        <v>3.8</v>
      </c>
      <c r="AJ41" s="4">
        <v>4.3</v>
      </c>
      <c r="AK41" s="4">
        <v>4.2</v>
      </c>
      <c r="AL41" s="4">
        <v>4.3</v>
      </c>
      <c r="AM41" s="4">
        <v>5</v>
      </c>
      <c r="AN41" s="4"/>
      <c r="AO41" s="4">
        <v>4.7</v>
      </c>
      <c r="AP41" s="4">
        <f t="shared" si="19"/>
        <v>11.120000000000001</v>
      </c>
      <c r="AQ41" s="71">
        <f t="shared" si="11"/>
        <v>3.971428571428572</v>
      </c>
      <c r="AR41" s="3"/>
      <c r="AS41" s="3">
        <v>4.8</v>
      </c>
      <c r="AT41" s="4">
        <v>4.4000000000000004</v>
      </c>
      <c r="AU41" s="3">
        <v>4.2</v>
      </c>
      <c r="AV41" s="4">
        <v>4.5</v>
      </c>
      <c r="AW41" s="4">
        <v>4.8</v>
      </c>
      <c r="AX41" s="4">
        <v>5</v>
      </c>
      <c r="AY41" s="4"/>
      <c r="AZ41" s="138">
        <f t="shared" si="16"/>
        <v>4.4249999999999998</v>
      </c>
      <c r="BA41" s="4">
        <f t="shared" si="17"/>
        <v>11.551</v>
      </c>
      <c r="BB41" s="71">
        <f t="shared" si="12"/>
        <v>4.1253571428571432</v>
      </c>
      <c r="BC41" s="3"/>
      <c r="BD41" s="138">
        <f t="shared" si="18"/>
        <v>3.75</v>
      </c>
      <c r="BE41" s="3">
        <v>4</v>
      </c>
      <c r="BF41" s="4">
        <v>4.2</v>
      </c>
      <c r="BG41" s="4">
        <v>4.3</v>
      </c>
      <c r="BH41" s="4">
        <v>4</v>
      </c>
      <c r="BI41" s="4"/>
      <c r="BJ41" s="4">
        <v>4.5</v>
      </c>
      <c r="BK41" s="4">
        <f t="shared" si="13"/>
        <v>10.75</v>
      </c>
      <c r="BL41" s="71">
        <f t="shared" si="14"/>
        <v>3.8392857142857144</v>
      </c>
    </row>
    <row r="42" spans="1:64" ht="21.75" thickTop="1" thickBot="1">
      <c r="A42" s="132">
        <v>83451322007</v>
      </c>
      <c r="B42" s="132" t="s">
        <v>110</v>
      </c>
      <c r="C42" s="73"/>
      <c r="D42" s="64">
        <f t="shared" si="1"/>
        <v>3.1785714285714297</v>
      </c>
      <c r="E42" s="65">
        <f t="shared" si="2"/>
        <v>3.5142857142857147</v>
      </c>
      <c r="F42" s="66">
        <f t="shared" si="3"/>
        <v>3.3928571428571428</v>
      </c>
      <c r="G42" s="66">
        <f t="shared" si="4"/>
        <v>3.2189285714285711</v>
      </c>
      <c r="H42" s="65">
        <f t="shared" si="5"/>
        <v>2.7660714285714287</v>
      </c>
      <c r="I42" s="74">
        <f t="shared" si="6"/>
        <v>2.2499000000000002</v>
      </c>
      <c r="J42" s="75">
        <v>6</v>
      </c>
      <c r="K42" s="139">
        <f t="shared" si="15"/>
        <v>2.7499000000000002</v>
      </c>
      <c r="L42" s="142">
        <v>2</v>
      </c>
      <c r="M42" s="146">
        <v>2.2999999999999998</v>
      </c>
      <c r="N42" s="77">
        <v>3.2</v>
      </c>
      <c r="O42" s="3">
        <v>3.7</v>
      </c>
      <c r="P42" s="77">
        <v>3.6</v>
      </c>
      <c r="Q42" s="77">
        <v>4.2</v>
      </c>
      <c r="R42" s="77">
        <v>5</v>
      </c>
      <c r="S42" s="77">
        <v>2.2999999999999998</v>
      </c>
      <c r="T42" s="4">
        <f t="shared" si="7"/>
        <v>8.9000000000000021</v>
      </c>
      <c r="U42" s="78">
        <f t="shared" si="8"/>
        <v>3.1785714285714297</v>
      </c>
      <c r="V42" s="76"/>
      <c r="W42" s="77">
        <v>2.5</v>
      </c>
      <c r="X42" s="3">
        <v>3.8</v>
      </c>
      <c r="Y42" s="76">
        <v>4</v>
      </c>
      <c r="Z42" s="77">
        <v>4.5</v>
      </c>
      <c r="AA42" s="77">
        <v>4.5999999999999996</v>
      </c>
      <c r="AB42" s="77">
        <v>5</v>
      </c>
      <c r="AC42" s="77"/>
      <c r="AD42" s="77">
        <v>3.5</v>
      </c>
      <c r="AE42" s="77">
        <f t="shared" si="9"/>
        <v>9.84</v>
      </c>
      <c r="AF42" s="78">
        <f t="shared" si="10"/>
        <v>3.5142857142857147</v>
      </c>
      <c r="AG42" s="76"/>
      <c r="AH42" s="77">
        <v>3.9</v>
      </c>
      <c r="AI42" s="76"/>
      <c r="AJ42" s="77">
        <v>4.0999999999999996</v>
      </c>
      <c r="AK42" s="77">
        <v>4</v>
      </c>
      <c r="AL42" s="77">
        <v>4.0999999999999996</v>
      </c>
      <c r="AM42" s="77">
        <v>5</v>
      </c>
      <c r="AN42" s="77"/>
      <c r="AO42" s="77">
        <v>3.5</v>
      </c>
      <c r="AP42" s="4">
        <f t="shared" si="19"/>
        <v>9.5</v>
      </c>
      <c r="AQ42" s="78">
        <f t="shared" si="11"/>
        <v>3.3928571428571428</v>
      </c>
      <c r="AR42" s="76"/>
      <c r="AS42" s="76">
        <v>4.5</v>
      </c>
      <c r="AT42" s="77">
        <v>3.9</v>
      </c>
      <c r="AU42" s="76">
        <v>4</v>
      </c>
      <c r="AV42" s="77">
        <v>3.5</v>
      </c>
      <c r="AW42" s="77">
        <v>3.8</v>
      </c>
      <c r="AX42" s="77">
        <v>5</v>
      </c>
      <c r="AY42" s="77"/>
      <c r="AZ42" s="138">
        <f t="shared" si="16"/>
        <v>3.0750000000000002</v>
      </c>
      <c r="BA42" s="4">
        <f t="shared" si="17"/>
        <v>9.0129999999999999</v>
      </c>
      <c r="BB42" s="78">
        <f t="shared" si="12"/>
        <v>3.2189285714285711</v>
      </c>
      <c r="BC42" s="76"/>
      <c r="BD42" s="138">
        <f t="shared" si="18"/>
        <v>3.375</v>
      </c>
      <c r="BE42" s="76">
        <v>3</v>
      </c>
      <c r="BF42" s="77"/>
      <c r="BG42" s="77">
        <v>4.3</v>
      </c>
      <c r="BH42" s="77">
        <v>5</v>
      </c>
      <c r="BI42" s="77"/>
      <c r="BJ42" s="77">
        <v>3</v>
      </c>
      <c r="BK42" s="77">
        <f t="shared" si="13"/>
        <v>7.7450000000000001</v>
      </c>
      <c r="BL42" s="78">
        <f t="shared" si="14"/>
        <v>2.7660714285714287</v>
      </c>
    </row>
    <row r="43" spans="1:64" ht="21.75" thickTop="1" thickBot="1">
      <c r="A43" s="118">
        <v>834550182007</v>
      </c>
      <c r="B43" s="133" t="s">
        <v>141</v>
      </c>
      <c r="C43" s="4"/>
      <c r="D43" s="4">
        <f t="shared" si="1"/>
        <v>3.1785714285714284</v>
      </c>
      <c r="E43" s="4">
        <f t="shared" si="2"/>
        <v>3.25</v>
      </c>
      <c r="F43" s="4">
        <f t="shared" si="3"/>
        <v>3.5214285714285714</v>
      </c>
      <c r="G43" s="4">
        <f t="shared" si="4"/>
        <v>2.4714285714285715</v>
      </c>
      <c r="H43" s="4">
        <f t="shared" si="5"/>
        <v>2.8285714285714287</v>
      </c>
      <c r="I43" s="80">
        <f t="shared" si="6"/>
        <v>2.1349999999999998</v>
      </c>
      <c r="J43" s="80">
        <v>21</v>
      </c>
      <c r="K43" s="70">
        <f t="shared" si="15"/>
        <v>3.3849999999999998</v>
      </c>
      <c r="L43" s="141"/>
      <c r="M43" s="147"/>
      <c r="N43" s="4">
        <v>3.2</v>
      </c>
      <c r="O43" s="3">
        <v>3.8</v>
      </c>
      <c r="P43" s="4">
        <v>4.2</v>
      </c>
      <c r="Q43" s="4">
        <v>4.2</v>
      </c>
      <c r="R43" s="4">
        <v>4.5</v>
      </c>
      <c r="S43" s="4">
        <v>2</v>
      </c>
      <c r="T43" s="4">
        <f t="shared" si="7"/>
        <v>8.9</v>
      </c>
      <c r="U43" s="4">
        <f t="shared" si="8"/>
        <v>3.1785714285714284</v>
      </c>
      <c r="V43" s="4"/>
      <c r="W43" s="4">
        <v>3.5</v>
      </c>
      <c r="X43" s="3">
        <v>4.0999999999999996</v>
      </c>
      <c r="Y43" s="4">
        <v>4</v>
      </c>
      <c r="Z43" s="4">
        <v>4</v>
      </c>
      <c r="AA43" s="4">
        <v>4</v>
      </c>
      <c r="AB43" s="4">
        <v>5</v>
      </c>
      <c r="AC43" s="4"/>
      <c r="AD43" s="4">
        <v>2</v>
      </c>
      <c r="AE43" s="4">
        <f t="shared" si="9"/>
        <v>9.1</v>
      </c>
      <c r="AF43" s="4">
        <f t="shared" si="10"/>
        <v>3.25</v>
      </c>
      <c r="AG43" s="4"/>
      <c r="AH43" s="4">
        <v>3.7</v>
      </c>
      <c r="AI43" s="4">
        <v>4.2</v>
      </c>
      <c r="AJ43" s="4">
        <v>4.7</v>
      </c>
      <c r="AK43" s="4">
        <v>3.4</v>
      </c>
      <c r="AL43" s="4">
        <v>4.7</v>
      </c>
      <c r="AM43" s="4">
        <v>5</v>
      </c>
      <c r="AN43" s="4"/>
      <c r="AO43" s="4">
        <v>2.7</v>
      </c>
      <c r="AP43" s="4">
        <f t="shared" si="19"/>
        <v>9.86</v>
      </c>
      <c r="AQ43" s="4">
        <f t="shared" si="11"/>
        <v>3.5214285714285714</v>
      </c>
      <c r="AR43" s="4"/>
      <c r="AS43" s="4">
        <v>4</v>
      </c>
      <c r="AT43" s="4">
        <v>2.8</v>
      </c>
      <c r="AU43" s="4">
        <v>1.3</v>
      </c>
      <c r="AV43" s="4">
        <v>3</v>
      </c>
      <c r="AW43" s="4">
        <v>4</v>
      </c>
      <c r="AX43" s="4">
        <v>5</v>
      </c>
      <c r="AY43" s="4"/>
      <c r="AZ43" s="138">
        <f t="shared" si="16"/>
        <v>2.1</v>
      </c>
      <c r="BA43" s="4">
        <f t="shared" si="17"/>
        <v>6.92</v>
      </c>
      <c r="BB43" s="4">
        <f t="shared" si="12"/>
        <v>2.4714285714285715</v>
      </c>
      <c r="BC43" s="4"/>
      <c r="BD43" s="138">
        <f t="shared" si="18"/>
        <v>3.3</v>
      </c>
      <c r="BE43" s="4">
        <v>2.5</v>
      </c>
      <c r="BF43" s="4">
        <v>3.8</v>
      </c>
      <c r="BG43" s="4">
        <v>3.5</v>
      </c>
      <c r="BH43" s="4">
        <v>5</v>
      </c>
      <c r="BI43" s="4"/>
      <c r="BJ43" s="4">
        <v>1.7</v>
      </c>
      <c r="BK43" s="4">
        <f t="shared" si="13"/>
        <v>7.92</v>
      </c>
      <c r="BL43" s="4">
        <f t="shared" si="14"/>
        <v>2.8285714285714287</v>
      </c>
    </row>
    <row r="44" spans="1:64" ht="22.5" thickTop="1" thickBot="1">
      <c r="A44" s="79">
        <v>83450932010</v>
      </c>
      <c r="B44" s="134" t="s">
        <v>142</v>
      </c>
      <c r="C44" s="79"/>
      <c r="D44" s="4">
        <f>U44</f>
        <v>2.2428571428571429</v>
      </c>
      <c r="E44" s="4">
        <f>AF44</f>
        <v>1.3928571428571426</v>
      </c>
      <c r="F44" s="4">
        <f>AQ44</f>
        <v>2.3357142857142859</v>
      </c>
      <c r="G44" s="4">
        <f>BB44</f>
        <v>2.0142857142857147</v>
      </c>
      <c r="H44" s="4">
        <f>BL44</f>
        <v>2.5357142857142856</v>
      </c>
      <c r="I44" s="80">
        <f t="shared" ref="I44:I45" si="21">(D44+E44+F44+G44+H44)*0.7/5</f>
        <v>1.4730000000000001</v>
      </c>
      <c r="J44" s="80">
        <v>18</v>
      </c>
      <c r="K44" s="139">
        <f t="shared" si="15"/>
        <v>2.5730000000000004</v>
      </c>
      <c r="L44" s="142">
        <v>2</v>
      </c>
      <c r="M44" s="152">
        <v>2.2999999999999998</v>
      </c>
      <c r="N44" s="79">
        <v>2</v>
      </c>
      <c r="O44" s="3">
        <v>3.5</v>
      </c>
      <c r="P44" s="79">
        <v>1</v>
      </c>
      <c r="Q44" s="79">
        <v>4</v>
      </c>
      <c r="R44" s="79">
        <v>3</v>
      </c>
      <c r="S44" s="79">
        <v>1.8</v>
      </c>
      <c r="T44" s="4">
        <f t="shared" si="7"/>
        <v>6.2799999999999994</v>
      </c>
      <c r="U44" s="4">
        <f t="shared" ref="U44:U45" si="22">T44*5/14</f>
        <v>2.2428571428571429</v>
      </c>
      <c r="V44" s="79"/>
      <c r="W44" s="79">
        <v>2.5</v>
      </c>
      <c r="X44" s="3">
        <v>4.0999999999999996</v>
      </c>
      <c r="Y44" s="79">
        <v>0</v>
      </c>
      <c r="Z44" s="79">
        <v>2</v>
      </c>
      <c r="AA44" s="79">
        <v>0</v>
      </c>
      <c r="AB44" s="79">
        <v>2</v>
      </c>
      <c r="AC44" s="79"/>
      <c r="AD44" s="79">
        <v>2</v>
      </c>
      <c r="AE44" s="4">
        <f t="shared" ref="AE44:AE45" si="23">W44*0.6+Y44*0.4+Z44*0.4+AA44*0.4+AB44/5+AC44/5+AD44*0.6</f>
        <v>3.8999999999999995</v>
      </c>
      <c r="AF44" s="4">
        <f t="shared" ref="AF44:AF45" si="24">AE44*5/14</f>
        <v>1.3928571428571426</v>
      </c>
      <c r="AG44" s="79"/>
      <c r="AH44" s="79">
        <v>0.5</v>
      </c>
      <c r="AI44" s="79">
        <v>3</v>
      </c>
      <c r="AJ44" s="79">
        <v>3.7</v>
      </c>
      <c r="AK44" s="79">
        <v>3.8</v>
      </c>
      <c r="AL44" s="79">
        <v>3.7</v>
      </c>
      <c r="AM44" s="79">
        <v>5</v>
      </c>
      <c r="AN44" s="79"/>
      <c r="AO44" s="79">
        <v>1.5</v>
      </c>
      <c r="AP44" s="4">
        <f t="shared" si="19"/>
        <v>6.5400000000000009</v>
      </c>
      <c r="AQ44" s="4">
        <f t="shared" ref="AQ44:AQ45" si="25">AP44*5/14</f>
        <v>2.3357142857142859</v>
      </c>
      <c r="AR44" s="79"/>
      <c r="AS44" s="79">
        <v>0.5</v>
      </c>
      <c r="AT44" s="79">
        <v>3</v>
      </c>
      <c r="AU44" s="79">
        <v>1.4</v>
      </c>
      <c r="AV44" s="79">
        <v>2</v>
      </c>
      <c r="AW44" s="79">
        <v>4.5</v>
      </c>
      <c r="AX44" s="79">
        <v>5</v>
      </c>
      <c r="AY44" s="79"/>
      <c r="AZ44" s="138">
        <f t="shared" si="16"/>
        <v>1.7</v>
      </c>
      <c r="BA44" s="4">
        <f t="shared" si="17"/>
        <v>5.6400000000000006</v>
      </c>
      <c r="BB44" s="4">
        <f t="shared" ref="BB44:BB45" si="26">BA44*5/14</f>
        <v>2.0142857142857147</v>
      </c>
      <c r="BC44" s="79"/>
      <c r="BD44" s="138">
        <v>3</v>
      </c>
      <c r="BE44" s="79">
        <v>2</v>
      </c>
      <c r="BF44" s="79">
        <v>3.7</v>
      </c>
      <c r="BG44" s="79">
        <v>3</v>
      </c>
      <c r="BH44" s="79">
        <v>4.5999999999999996</v>
      </c>
      <c r="BI44" s="79"/>
      <c r="BJ44" s="79">
        <v>1.5</v>
      </c>
      <c r="BK44" s="4">
        <f t="shared" ref="BK44:BK45" si="27">BD44*0.6+BE44*0.4+BF44*0.4+BG44*0.4+BH44/5+BI44/5+BJ44*0.6</f>
        <v>7.1</v>
      </c>
      <c r="BL44" s="4">
        <f t="shared" ref="BL44:BL45" si="28">BK44*5/14</f>
        <v>2.5357142857142856</v>
      </c>
    </row>
    <row r="45" spans="1:64" ht="22.5" thickTop="1" thickBot="1">
      <c r="A45" s="79">
        <v>83450922007</v>
      </c>
      <c r="B45" s="134" t="s">
        <v>78</v>
      </c>
      <c r="C45" s="79"/>
      <c r="D45" s="4">
        <f>U45</f>
        <v>2.8071428571428574</v>
      </c>
      <c r="E45" s="4">
        <f>AF45</f>
        <v>3.1357142857142857</v>
      </c>
      <c r="F45" s="4">
        <f>AQ45</f>
        <v>2.9714285714285715</v>
      </c>
      <c r="G45" s="4">
        <f>BB45</f>
        <v>2.8928571428571428</v>
      </c>
      <c r="H45" s="4">
        <f>BL45</f>
        <v>2.5767857142857147</v>
      </c>
      <c r="I45" s="80">
        <f t="shared" si="21"/>
        <v>2.0137499999999999</v>
      </c>
      <c r="J45" s="80">
        <v>14</v>
      </c>
      <c r="K45" s="70">
        <v>3</v>
      </c>
      <c r="L45" s="141"/>
      <c r="M45" s="153"/>
      <c r="N45" s="79">
        <v>2.7</v>
      </c>
      <c r="O45" s="3">
        <v>3</v>
      </c>
      <c r="P45" s="79">
        <v>3.2</v>
      </c>
      <c r="Q45" s="79">
        <v>4.2</v>
      </c>
      <c r="R45" s="79">
        <v>5</v>
      </c>
      <c r="S45" s="79">
        <v>1.8</v>
      </c>
      <c r="T45" s="4">
        <f t="shared" si="7"/>
        <v>7.8600000000000012</v>
      </c>
      <c r="U45" s="4">
        <f t="shared" si="22"/>
        <v>2.8071428571428574</v>
      </c>
      <c r="V45" s="79"/>
      <c r="W45" s="79">
        <v>3.5</v>
      </c>
      <c r="X45" s="3">
        <v>0</v>
      </c>
      <c r="Y45" s="79">
        <v>3.5</v>
      </c>
      <c r="Z45" s="79">
        <v>3.7</v>
      </c>
      <c r="AA45" s="79">
        <v>4</v>
      </c>
      <c r="AB45" s="79">
        <v>5</v>
      </c>
      <c r="AC45" s="79"/>
      <c r="AD45" s="79">
        <v>2</v>
      </c>
      <c r="AE45" s="4">
        <f t="shared" si="23"/>
        <v>8.7799999999999994</v>
      </c>
      <c r="AF45" s="4">
        <f t="shared" si="24"/>
        <v>3.1357142857142857</v>
      </c>
      <c r="AG45" s="79"/>
      <c r="AH45" s="79">
        <v>3</v>
      </c>
      <c r="AI45" s="79">
        <v>3.3</v>
      </c>
      <c r="AJ45" s="79">
        <v>3.8</v>
      </c>
      <c r="AK45" s="79">
        <v>4.2</v>
      </c>
      <c r="AL45" s="79">
        <v>3.8</v>
      </c>
      <c r="AM45" s="79">
        <v>5</v>
      </c>
      <c r="AN45" s="79"/>
      <c r="AO45" s="79">
        <v>1.5</v>
      </c>
      <c r="AP45" s="4">
        <f t="shared" si="19"/>
        <v>8.32</v>
      </c>
      <c r="AQ45" s="4">
        <f t="shared" si="25"/>
        <v>2.9714285714285715</v>
      </c>
      <c r="AR45" s="79"/>
      <c r="AS45" s="79">
        <v>4.3</v>
      </c>
      <c r="AT45" s="79">
        <v>3.3</v>
      </c>
      <c r="AU45" s="79">
        <v>1</v>
      </c>
      <c r="AV45" s="79">
        <v>3.8</v>
      </c>
      <c r="AW45" s="79">
        <v>5</v>
      </c>
      <c r="AX45" s="79">
        <v>5</v>
      </c>
      <c r="AY45" s="79"/>
      <c r="AZ45" s="138">
        <f t="shared" si="16"/>
        <v>1.7</v>
      </c>
      <c r="BA45" s="4">
        <f t="shared" si="17"/>
        <v>8.1</v>
      </c>
      <c r="BB45" s="4">
        <f t="shared" si="26"/>
        <v>2.8928571428571428</v>
      </c>
      <c r="BC45" s="79"/>
      <c r="BD45" s="138">
        <f t="shared" si="18"/>
        <v>3.125</v>
      </c>
      <c r="BE45" s="79">
        <v>2</v>
      </c>
      <c r="BF45" s="79">
        <v>3.3</v>
      </c>
      <c r="BG45" s="79">
        <v>3.5</v>
      </c>
      <c r="BH45" s="79">
        <v>4.5999999999999996</v>
      </c>
      <c r="BI45" s="79"/>
      <c r="BJ45" s="79">
        <v>1.5</v>
      </c>
      <c r="BK45" s="4">
        <f t="shared" si="27"/>
        <v>7.2149999999999999</v>
      </c>
      <c r="BL45" s="4">
        <f t="shared" si="28"/>
        <v>2.5767857142857147</v>
      </c>
    </row>
    <row r="46" spans="1:64" ht="21.75" thickTop="1">
      <c r="O46" s="3"/>
    </row>
  </sheetData>
  <pageMargins left="0.7" right="0.7" top="0.75" bottom="0.75" header="0.3" footer="0.3"/>
  <pageSetup paperSize="9" orientation="portrait" horizontalDpi="4294967293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47"/>
  <sheetViews>
    <sheetView topLeftCell="A28" zoomScale="70" zoomScaleNormal="70" workbookViewId="0">
      <selection activeCell="O48" sqref="O48"/>
    </sheetView>
  </sheetViews>
  <sheetFormatPr baseColWidth="10" defaultRowHeight="17.25" customHeight="1"/>
  <cols>
    <col min="1" max="1" width="4.5703125" style="119" customWidth="1"/>
    <col min="2" max="2" width="14.7109375" style="119" customWidth="1"/>
    <col min="3" max="3" width="41.85546875" style="119" customWidth="1"/>
    <col min="4" max="14" width="4.5703125" style="119" customWidth="1"/>
    <col min="15" max="15" width="4.5703125" style="322" customWidth="1"/>
    <col min="16" max="19" width="4.5703125" style="119" customWidth="1"/>
    <col min="20" max="20" width="5.28515625" style="119" customWidth="1"/>
    <col min="21" max="42" width="4.5703125" style="119" customWidth="1"/>
    <col min="43" max="47" width="29.5703125" style="119" customWidth="1"/>
    <col min="48" max="16384" width="11.42578125" style="119"/>
  </cols>
  <sheetData>
    <row r="1" spans="1:44" ht="17.25" customHeight="1">
      <c r="B1" s="102"/>
      <c r="E1" s="115" t="s">
        <v>3</v>
      </c>
    </row>
    <row r="2" spans="1:44" ht="17.25" customHeight="1">
      <c r="B2" s="102"/>
      <c r="Y2" s="119" t="s">
        <v>4</v>
      </c>
    </row>
    <row r="3" spans="1:44" ht="17.25" customHeight="1">
      <c r="B3" s="102"/>
      <c r="C3" s="328" t="s">
        <v>252</v>
      </c>
      <c r="AI3" s="119" t="s">
        <v>6</v>
      </c>
    </row>
    <row r="4" spans="1:44" ht="17.25" customHeight="1">
      <c r="B4" s="102"/>
      <c r="X4" s="119" t="s">
        <v>7</v>
      </c>
      <c r="AQ4" s="188"/>
      <c r="AR4" s="188"/>
    </row>
    <row r="5" spans="1:44" ht="17.25" customHeight="1" thickBot="1">
      <c r="B5" s="102"/>
      <c r="E5" s="119" t="s">
        <v>8</v>
      </c>
      <c r="L5" s="119" t="s">
        <v>2</v>
      </c>
      <c r="M5" s="119">
        <v>0.4</v>
      </c>
      <c r="O5" s="322">
        <v>1</v>
      </c>
      <c r="P5" s="119" t="s">
        <v>9</v>
      </c>
      <c r="U5" s="119" t="s">
        <v>39</v>
      </c>
      <c r="V5" s="119" t="s">
        <v>10</v>
      </c>
      <c r="Y5" s="119" t="s">
        <v>11</v>
      </c>
      <c r="Z5" s="119" t="s">
        <v>12</v>
      </c>
      <c r="AH5" s="119" t="s">
        <v>14</v>
      </c>
    </row>
    <row r="6" spans="1:44" ht="17.25" customHeight="1" thickBot="1">
      <c r="B6" s="103"/>
      <c r="C6" s="123" t="s">
        <v>143</v>
      </c>
      <c r="D6" s="123"/>
      <c r="E6" s="123"/>
      <c r="F6" s="123" t="s">
        <v>15</v>
      </c>
      <c r="G6" s="123"/>
      <c r="H6" s="123"/>
      <c r="I6" s="123" t="s">
        <v>227</v>
      </c>
      <c r="J6" s="123"/>
      <c r="K6" s="123"/>
      <c r="L6" s="123"/>
      <c r="M6" s="123"/>
      <c r="N6" s="123"/>
      <c r="O6" s="326"/>
      <c r="P6" s="123"/>
      <c r="Q6" s="123"/>
      <c r="R6" s="123"/>
      <c r="S6" s="123" t="s">
        <v>213</v>
      </c>
      <c r="T6" s="123"/>
      <c r="U6" s="123"/>
      <c r="V6" s="123"/>
      <c r="W6" s="123" t="s">
        <v>214</v>
      </c>
      <c r="X6" s="123"/>
      <c r="Y6" s="123"/>
      <c r="Z6" s="123"/>
      <c r="AA6" s="123" t="s">
        <v>218</v>
      </c>
      <c r="AB6" s="123"/>
      <c r="AC6" s="197"/>
      <c r="AD6" s="192" t="s">
        <v>235</v>
      </c>
      <c r="AE6" s="192"/>
      <c r="AF6" s="192"/>
      <c r="AG6" s="192"/>
      <c r="AH6" s="193" t="s">
        <v>220</v>
      </c>
      <c r="AI6" s="194"/>
      <c r="AJ6" s="194"/>
      <c r="AK6" s="119" t="s">
        <v>225</v>
      </c>
      <c r="AP6" s="113"/>
      <c r="AR6" s="188"/>
    </row>
    <row r="7" spans="1:44" ht="17.25" customHeight="1">
      <c r="B7" s="195"/>
      <c r="C7" s="124" t="s">
        <v>21</v>
      </c>
      <c r="D7" s="312" t="s">
        <v>22</v>
      </c>
      <c r="E7" s="313">
        <v>1</v>
      </c>
      <c r="F7" s="313">
        <v>2</v>
      </c>
      <c r="G7" s="313">
        <v>3</v>
      </c>
      <c r="H7" s="313">
        <v>4</v>
      </c>
      <c r="I7" s="313">
        <v>5</v>
      </c>
      <c r="J7" s="313">
        <v>6</v>
      </c>
      <c r="K7" s="313">
        <v>7</v>
      </c>
      <c r="L7" s="313">
        <v>0.7</v>
      </c>
      <c r="M7" s="313" t="s">
        <v>23</v>
      </c>
      <c r="N7" s="313" t="s">
        <v>228</v>
      </c>
      <c r="O7" s="327" t="s">
        <v>1</v>
      </c>
      <c r="P7" s="314" t="s">
        <v>47</v>
      </c>
      <c r="Q7" s="413" t="s">
        <v>255</v>
      </c>
      <c r="R7" s="312" t="s">
        <v>207</v>
      </c>
      <c r="S7" s="313" t="s">
        <v>208</v>
      </c>
      <c r="T7" s="313" t="s">
        <v>206</v>
      </c>
      <c r="U7" s="313" t="s">
        <v>209</v>
      </c>
      <c r="V7" s="312" t="s">
        <v>210</v>
      </c>
      <c r="W7" s="313" t="s">
        <v>211</v>
      </c>
      <c r="X7" s="313" t="s">
        <v>212</v>
      </c>
      <c r="Y7" s="313" t="s">
        <v>209</v>
      </c>
      <c r="Z7" s="312" t="s">
        <v>215</v>
      </c>
      <c r="AA7" s="313" t="s">
        <v>216</v>
      </c>
      <c r="AB7" s="313" t="s">
        <v>217</v>
      </c>
      <c r="AC7" s="314" t="s">
        <v>18</v>
      </c>
      <c r="AD7" s="315" t="s">
        <v>236</v>
      </c>
      <c r="AE7" s="315" t="s">
        <v>237</v>
      </c>
      <c r="AF7" s="315" t="s">
        <v>238</v>
      </c>
      <c r="AG7" s="315" t="s">
        <v>209</v>
      </c>
      <c r="AH7" s="312" t="s">
        <v>219</v>
      </c>
      <c r="AI7" s="313" t="s">
        <v>219</v>
      </c>
      <c r="AJ7" s="313" t="s">
        <v>209</v>
      </c>
      <c r="AK7" s="312" t="s">
        <v>221</v>
      </c>
      <c r="AL7" s="313" t="s">
        <v>222</v>
      </c>
      <c r="AM7" s="313" t="s">
        <v>223</v>
      </c>
      <c r="AN7" s="313" t="s">
        <v>224</v>
      </c>
      <c r="AO7" s="314" t="s">
        <v>28</v>
      </c>
      <c r="AP7" s="266" t="s">
        <v>226</v>
      </c>
      <c r="AR7" s="188"/>
    </row>
    <row r="8" spans="1:44" ht="17.25" customHeight="1">
      <c r="B8" s="196"/>
      <c r="C8" s="107" t="s">
        <v>35</v>
      </c>
      <c r="D8" s="262"/>
      <c r="E8" s="263">
        <f t="shared" ref="E8:E40" si="0">U8</f>
        <v>5</v>
      </c>
      <c r="F8" s="263">
        <f t="shared" ref="F8:F40" si="1">Y8</f>
        <v>5</v>
      </c>
      <c r="G8" s="263">
        <f t="shared" ref="G8:G40" si="2">AC8</f>
        <v>5</v>
      </c>
      <c r="H8" s="263">
        <f>AG8</f>
        <v>5</v>
      </c>
      <c r="I8" s="263">
        <f t="shared" ref="I8:I40" si="3">AJ8</f>
        <v>5</v>
      </c>
      <c r="J8" s="263">
        <f t="shared" ref="J8:J40" si="4">AO8</f>
        <v>5</v>
      </c>
      <c r="K8" s="263">
        <f t="shared" ref="K8:K40" si="5">AP8</f>
        <v>5</v>
      </c>
      <c r="L8" s="263">
        <f>(E8*0.12+F8*0.12+G8*0.16+H8*0.1+I8*0.05+J8*0.1+K8*0.12)</f>
        <v>3.85</v>
      </c>
      <c r="M8" s="263">
        <v>100</v>
      </c>
      <c r="N8" s="263">
        <f>M8*5/100</f>
        <v>5</v>
      </c>
      <c r="O8" s="321">
        <f>L8+M8*0.4*5/100</f>
        <v>5.85</v>
      </c>
      <c r="P8" s="265"/>
      <c r="Q8" s="414">
        <f>(P8+O8)/2</f>
        <v>2.9249999999999998</v>
      </c>
      <c r="R8" s="262">
        <v>5</v>
      </c>
      <c r="S8" s="263">
        <v>5</v>
      </c>
      <c r="T8" s="263">
        <v>5</v>
      </c>
      <c r="U8" s="263">
        <f>(R8+S8+T8)/3</f>
        <v>5</v>
      </c>
      <c r="V8" s="262">
        <v>5</v>
      </c>
      <c r="W8" s="263">
        <v>5</v>
      </c>
      <c r="X8" s="263">
        <v>5</v>
      </c>
      <c r="Y8" s="263">
        <f>(V8+W8+X8)/3</f>
        <v>5</v>
      </c>
      <c r="Z8" s="262">
        <v>5</v>
      </c>
      <c r="AA8" s="263">
        <v>5</v>
      </c>
      <c r="AB8" s="263">
        <v>5</v>
      </c>
      <c r="AC8" s="265">
        <f>(Z8+AA8+AB8)/3</f>
        <v>5</v>
      </c>
      <c r="AD8" s="267">
        <v>5</v>
      </c>
      <c r="AE8" s="267">
        <v>5</v>
      </c>
      <c r="AF8" s="267">
        <v>5</v>
      </c>
      <c r="AG8" s="267">
        <f>(AF8+AE8+AD8)/3</f>
        <v>5</v>
      </c>
      <c r="AH8" s="262">
        <v>5</v>
      </c>
      <c r="AI8" s="263">
        <v>5</v>
      </c>
      <c r="AJ8" s="263">
        <f>(AI8+AH8)/2</f>
        <v>5</v>
      </c>
      <c r="AK8" s="262">
        <v>5</v>
      </c>
      <c r="AL8" s="263">
        <v>5</v>
      </c>
      <c r="AM8" s="263">
        <v>5</v>
      </c>
      <c r="AN8" s="263">
        <v>5</v>
      </c>
      <c r="AO8" s="265">
        <f>(AN8+AM8+AL8+AK8)/4</f>
        <v>5</v>
      </c>
      <c r="AP8" s="266">
        <v>5</v>
      </c>
      <c r="AR8" s="188"/>
    </row>
    <row r="9" spans="1:44" s="377" customFormat="1" ht="17.25" customHeight="1">
      <c r="B9" s="406">
        <v>84504272011</v>
      </c>
      <c r="C9" s="407" t="s">
        <v>144</v>
      </c>
      <c r="D9" s="379"/>
      <c r="E9" s="378">
        <f t="shared" si="0"/>
        <v>3.6666666666666665</v>
      </c>
      <c r="F9" s="378">
        <f t="shared" si="1"/>
        <v>3.7333333333333329</v>
      </c>
      <c r="G9" s="378">
        <f t="shared" si="2"/>
        <v>2.9666666666666668</v>
      </c>
      <c r="H9" s="378">
        <f t="shared" ref="H9:H46" si="6">AG9</f>
        <v>2.1666666666666665</v>
      </c>
      <c r="I9" s="378">
        <f t="shared" si="3"/>
        <v>4.5</v>
      </c>
      <c r="J9" s="378">
        <f t="shared" si="4"/>
        <v>1.625</v>
      </c>
      <c r="K9" s="378">
        <f t="shared" si="5"/>
        <v>4</v>
      </c>
      <c r="L9" s="378">
        <f t="shared" ref="L9:L46" si="7">(E9*0.12+F9*0.12+G9*0.16+H9*0.1+I9*0.05+J9*0.1+K9*0.1)</f>
        <v>2.3668333333333336</v>
      </c>
      <c r="M9" s="378">
        <v>39</v>
      </c>
      <c r="N9" s="378">
        <f t="shared" ref="N9:N47" si="8">M9*5/100</f>
        <v>1.95</v>
      </c>
      <c r="O9" s="378">
        <f t="shared" ref="O9:O47" si="9">L9+M9*0.4*5/100</f>
        <v>3.1468333333333334</v>
      </c>
      <c r="P9" s="408"/>
      <c r="Q9" s="414"/>
      <c r="R9" s="409">
        <v>3.6</v>
      </c>
      <c r="S9" s="378">
        <v>3.9</v>
      </c>
      <c r="T9" s="378">
        <v>3.5</v>
      </c>
      <c r="U9" s="378">
        <f t="shared" ref="U9:U46" si="10">(R9+S9+T9)/3</f>
        <v>3.6666666666666665</v>
      </c>
      <c r="V9" s="409">
        <v>4</v>
      </c>
      <c r="W9" s="378">
        <v>3.9</v>
      </c>
      <c r="X9" s="378">
        <v>3.3</v>
      </c>
      <c r="Y9" s="378">
        <f t="shared" ref="Y9:Y46" si="11">(V9+W9+X9)/3</f>
        <v>3.7333333333333329</v>
      </c>
      <c r="Z9" s="409">
        <v>3.5</v>
      </c>
      <c r="AA9" s="378">
        <v>2.7</v>
      </c>
      <c r="AB9" s="378">
        <v>2.7</v>
      </c>
      <c r="AC9" s="408">
        <f t="shared" ref="AC9:AC46" si="12">(Z9+AA9+AB9)/3</f>
        <v>2.9666666666666668</v>
      </c>
      <c r="AD9" s="379">
        <v>2.5</v>
      </c>
      <c r="AE9" s="379">
        <v>3.5</v>
      </c>
      <c r="AF9" s="379">
        <v>0.5</v>
      </c>
      <c r="AG9" s="379">
        <f t="shared" ref="AG9:AG46" si="13">(AF9+AE9+AD9)/3</f>
        <v>2.1666666666666665</v>
      </c>
      <c r="AH9" s="409">
        <v>4</v>
      </c>
      <c r="AI9" s="378">
        <v>5</v>
      </c>
      <c r="AJ9" s="378">
        <f t="shared" ref="AJ9:AJ46" si="14">(AI9+AH9)/2</f>
        <v>4.5</v>
      </c>
      <c r="AK9" s="409">
        <v>2.5</v>
      </c>
      <c r="AL9" s="378">
        <v>3.5</v>
      </c>
      <c r="AM9" s="378">
        <v>0.5</v>
      </c>
      <c r="AN9" s="378"/>
      <c r="AO9" s="408">
        <f t="shared" ref="AO9:AO46" si="15">(AN9+AM9+AL9+AK9)/4</f>
        <v>1.625</v>
      </c>
      <c r="AP9" s="410">
        <v>4</v>
      </c>
      <c r="AR9" s="411"/>
    </row>
    <row r="10" spans="1:44" s="349" customFormat="1" ht="17.25" customHeight="1">
      <c r="B10" s="342">
        <v>84504332011</v>
      </c>
      <c r="C10" s="343" t="s">
        <v>145</v>
      </c>
      <c r="D10" s="344"/>
      <c r="E10" s="345">
        <f t="shared" si="0"/>
        <v>3.5333333333333332</v>
      </c>
      <c r="F10" s="345">
        <f t="shared" si="1"/>
        <v>3.6</v>
      </c>
      <c r="G10" s="345">
        <f t="shared" si="2"/>
        <v>1</v>
      </c>
      <c r="H10" s="345">
        <f t="shared" si="6"/>
        <v>2.9</v>
      </c>
      <c r="I10" s="345">
        <f t="shared" si="3"/>
        <v>4.9000000000000004</v>
      </c>
      <c r="J10" s="345">
        <f t="shared" si="4"/>
        <v>1.55</v>
      </c>
      <c r="K10" s="345">
        <f t="shared" si="5"/>
        <v>4.5</v>
      </c>
      <c r="L10" s="345">
        <f t="shared" si="7"/>
        <v>2.1560000000000001</v>
      </c>
      <c r="M10" s="345">
        <v>47</v>
      </c>
      <c r="N10" s="345">
        <f t="shared" si="8"/>
        <v>2.35</v>
      </c>
      <c r="O10" s="345">
        <f t="shared" si="9"/>
        <v>3.0960000000000001</v>
      </c>
      <c r="P10" s="346"/>
      <c r="Q10" s="414"/>
      <c r="R10" s="347">
        <v>3.3</v>
      </c>
      <c r="S10" s="345">
        <v>4</v>
      </c>
      <c r="T10" s="345">
        <v>3.3</v>
      </c>
      <c r="U10" s="345">
        <f t="shared" si="10"/>
        <v>3.5333333333333332</v>
      </c>
      <c r="V10" s="347">
        <v>3.5</v>
      </c>
      <c r="W10" s="345">
        <v>3.8</v>
      </c>
      <c r="X10" s="345">
        <v>3.5</v>
      </c>
      <c r="Y10" s="345">
        <f t="shared" si="11"/>
        <v>3.6</v>
      </c>
      <c r="Z10" s="347">
        <v>0</v>
      </c>
      <c r="AA10" s="345">
        <v>0</v>
      </c>
      <c r="AB10" s="345">
        <v>3</v>
      </c>
      <c r="AC10" s="346">
        <f t="shared" si="12"/>
        <v>1</v>
      </c>
      <c r="AD10" s="344">
        <v>2.2000000000000002</v>
      </c>
      <c r="AE10" s="344">
        <v>3.5</v>
      </c>
      <c r="AF10" s="344">
        <v>3</v>
      </c>
      <c r="AG10" s="344">
        <f t="shared" si="13"/>
        <v>2.9</v>
      </c>
      <c r="AH10" s="347">
        <v>4.8</v>
      </c>
      <c r="AI10" s="345">
        <v>5</v>
      </c>
      <c r="AJ10" s="345">
        <f t="shared" si="14"/>
        <v>4.9000000000000004</v>
      </c>
      <c r="AK10" s="347">
        <v>2.2000000000000002</v>
      </c>
      <c r="AL10" s="345">
        <v>3</v>
      </c>
      <c r="AM10" s="345">
        <v>1</v>
      </c>
      <c r="AN10" s="345"/>
      <c r="AO10" s="346">
        <f t="shared" si="15"/>
        <v>1.55</v>
      </c>
      <c r="AP10" s="348">
        <v>4.5</v>
      </c>
      <c r="AR10" s="350"/>
    </row>
    <row r="11" spans="1:44" s="377" customFormat="1" ht="17.25" customHeight="1">
      <c r="B11" s="412">
        <v>84504352011</v>
      </c>
      <c r="C11" s="407" t="s">
        <v>146</v>
      </c>
      <c r="D11" s="379"/>
      <c r="E11" s="378">
        <f t="shared" si="0"/>
        <v>3.7333333333333329</v>
      </c>
      <c r="F11" s="378">
        <f t="shared" si="1"/>
        <v>3.5333333333333332</v>
      </c>
      <c r="G11" s="378">
        <f t="shared" si="2"/>
        <v>2.9666666666666668</v>
      </c>
      <c r="H11" s="378">
        <f t="shared" si="6"/>
        <v>2.2333333333333334</v>
      </c>
      <c r="I11" s="378">
        <f t="shared" si="3"/>
        <v>4.5</v>
      </c>
      <c r="J11" s="378">
        <f t="shared" si="4"/>
        <v>1.625</v>
      </c>
      <c r="K11" s="378">
        <f t="shared" si="5"/>
        <v>4</v>
      </c>
      <c r="L11" s="378">
        <f t="shared" si="7"/>
        <v>2.3575000000000004</v>
      </c>
      <c r="M11" s="378">
        <v>51</v>
      </c>
      <c r="N11" s="378">
        <f t="shared" si="8"/>
        <v>2.5499999999999998</v>
      </c>
      <c r="O11" s="378">
        <f t="shared" si="9"/>
        <v>3.3775000000000004</v>
      </c>
      <c r="P11" s="408"/>
      <c r="Q11" s="414"/>
      <c r="R11" s="409">
        <v>3</v>
      </c>
      <c r="S11" s="378">
        <v>4.9000000000000004</v>
      </c>
      <c r="T11" s="378">
        <v>3.3</v>
      </c>
      <c r="U11" s="378">
        <f t="shared" si="10"/>
        <v>3.7333333333333329</v>
      </c>
      <c r="V11" s="409">
        <v>3.5</v>
      </c>
      <c r="W11" s="378">
        <v>3.8</v>
      </c>
      <c r="X11" s="378">
        <v>3.3</v>
      </c>
      <c r="Y11" s="378">
        <f t="shared" si="11"/>
        <v>3.5333333333333332</v>
      </c>
      <c r="Z11" s="409">
        <v>3.5</v>
      </c>
      <c r="AA11" s="378">
        <v>2.7</v>
      </c>
      <c r="AB11" s="378">
        <v>2.7</v>
      </c>
      <c r="AC11" s="408">
        <f t="shared" si="12"/>
        <v>2.9666666666666668</v>
      </c>
      <c r="AD11" s="379">
        <v>2.7</v>
      </c>
      <c r="AE11" s="379">
        <v>3.5</v>
      </c>
      <c r="AF11" s="379">
        <v>0.5</v>
      </c>
      <c r="AG11" s="379">
        <f t="shared" si="13"/>
        <v>2.2333333333333334</v>
      </c>
      <c r="AH11" s="409">
        <v>4</v>
      </c>
      <c r="AI11" s="378">
        <v>5</v>
      </c>
      <c r="AJ11" s="378">
        <f t="shared" si="14"/>
        <v>4.5</v>
      </c>
      <c r="AK11" s="409">
        <v>2.5</v>
      </c>
      <c r="AL11" s="378">
        <v>3.5</v>
      </c>
      <c r="AM11" s="378">
        <v>0.5</v>
      </c>
      <c r="AN11" s="378"/>
      <c r="AO11" s="408">
        <f t="shared" si="15"/>
        <v>1.625</v>
      </c>
      <c r="AP11" s="410">
        <v>4</v>
      </c>
      <c r="AR11" s="411"/>
    </row>
    <row r="12" spans="1:44" s="217" customFormat="1" ht="17.25" customHeight="1">
      <c r="B12" s="386">
        <v>84504372011</v>
      </c>
      <c r="C12" s="387" t="s">
        <v>147</v>
      </c>
      <c r="D12" s="291"/>
      <c r="E12" s="287">
        <f t="shared" si="0"/>
        <v>3.1999999999999997</v>
      </c>
      <c r="F12" s="287">
        <f t="shared" si="1"/>
        <v>3.6999999999999997</v>
      </c>
      <c r="G12" s="287">
        <f t="shared" si="2"/>
        <v>2.6666666666666665</v>
      </c>
      <c r="H12" s="287">
        <f t="shared" si="6"/>
        <v>1.8333333333333333</v>
      </c>
      <c r="I12" s="287">
        <f t="shared" si="3"/>
        <v>3.8</v>
      </c>
      <c r="J12" s="287">
        <f t="shared" si="4"/>
        <v>3.2</v>
      </c>
      <c r="K12" s="287">
        <f t="shared" si="5"/>
        <v>4</v>
      </c>
      <c r="L12" s="287">
        <f t="shared" si="7"/>
        <v>2.3479999999999999</v>
      </c>
      <c r="M12" s="287">
        <v>40</v>
      </c>
      <c r="N12" s="287">
        <f t="shared" si="8"/>
        <v>2</v>
      </c>
      <c r="O12" s="287">
        <f t="shared" si="9"/>
        <v>3.1479999999999997</v>
      </c>
      <c r="P12" s="289"/>
      <c r="Q12" s="414"/>
      <c r="R12" s="286">
        <v>3.3</v>
      </c>
      <c r="S12" s="287">
        <v>3</v>
      </c>
      <c r="T12" s="287">
        <v>3.3</v>
      </c>
      <c r="U12" s="287">
        <f t="shared" si="10"/>
        <v>3.1999999999999997</v>
      </c>
      <c r="V12" s="286">
        <v>4.3</v>
      </c>
      <c r="W12" s="287">
        <v>3.5</v>
      </c>
      <c r="X12" s="287">
        <v>3.3</v>
      </c>
      <c r="Y12" s="287">
        <f t="shared" si="11"/>
        <v>3.6999999999999997</v>
      </c>
      <c r="Z12" s="286">
        <v>5</v>
      </c>
      <c r="AA12" s="287">
        <v>3</v>
      </c>
      <c r="AB12" s="287"/>
      <c r="AC12" s="289">
        <f t="shared" si="12"/>
        <v>2.6666666666666665</v>
      </c>
      <c r="AD12" s="291">
        <v>2.5</v>
      </c>
      <c r="AE12" s="291">
        <v>1</v>
      </c>
      <c r="AF12" s="291">
        <v>2</v>
      </c>
      <c r="AG12" s="291">
        <f t="shared" si="13"/>
        <v>1.8333333333333333</v>
      </c>
      <c r="AH12" s="286">
        <v>3.8</v>
      </c>
      <c r="AI12" s="287">
        <v>3.8</v>
      </c>
      <c r="AJ12" s="287">
        <f t="shared" si="14"/>
        <v>3.8</v>
      </c>
      <c r="AK12" s="286">
        <v>3.5</v>
      </c>
      <c r="AL12" s="287">
        <v>3.5</v>
      </c>
      <c r="AM12" s="287">
        <v>3.8</v>
      </c>
      <c r="AN12" s="287">
        <v>2</v>
      </c>
      <c r="AO12" s="289">
        <f t="shared" si="15"/>
        <v>3.2</v>
      </c>
      <c r="AP12" s="290">
        <v>4</v>
      </c>
    </row>
    <row r="13" spans="1:44" s="215" customFormat="1" ht="17.25" customHeight="1">
      <c r="B13" s="374">
        <v>84504402011</v>
      </c>
      <c r="C13" s="375" t="s">
        <v>148</v>
      </c>
      <c r="D13" s="279"/>
      <c r="E13" s="275">
        <f t="shared" si="0"/>
        <v>3.2666666666666671</v>
      </c>
      <c r="F13" s="275">
        <f t="shared" si="1"/>
        <v>2.1999999999999997</v>
      </c>
      <c r="G13" s="275">
        <f t="shared" si="2"/>
        <v>1.7666666666666666</v>
      </c>
      <c r="H13" s="275">
        <f t="shared" si="6"/>
        <v>1.7666666666666666</v>
      </c>
      <c r="I13" s="275">
        <f t="shared" si="3"/>
        <v>4.55</v>
      </c>
      <c r="J13" s="275">
        <f t="shared" si="4"/>
        <v>1.325</v>
      </c>
      <c r="K13" s="275">
        <f t="shared" si="5"/>
        <v>3.3</v>
      </c>
      <c r="L13" s="275">
        <f t="shared" si="7"/>
        <v>1.8053333333333335</v>
      </c>
      <c r="M13" s="275">
        <v>37</v>
      </c>
      <c r="N13" s="275">
        <f t="shared" si="8"/>
        <v>1.85</v>
      </c>
      <c r="O13" s="275">
        <f t="shared" si="9"/>
        <v>2.5453333333333337</v>
      </c>
      <c r="P13" s="277"/>
      <c r="Q13" s="414">
        <f t="shared" ref="Q13:Q47" si="16">(P13+O13)/2</f>
        <v>1.2726666666666668</v>
      </c>
      <c r="R13" s="274">
        <v>3</v>
      </c>
      <c r="S13" s="275">
        <v>3</v>
      </c>
      <c r="T13" s="275">
        <v>3.8</v>
      </c>
      <c r="U13" s="275">
        <f t="shared" si="10"/>
        <v>3.2666666666666671</v>
      </c>
      <c r="V13" s="274">
        <v>3.3</v>
      </c>
      <c r="W13" s="275">
        <v>3.3</v>
      </c>
      <c r="X13" s="275">
        <v>0</v>
      </c>
      <c r="Y13" s="275">
        <f t="shared" si="11"/>
        <v>2.1999999999999997</v>
      </c>
      <c r="Z13" s="274">
        <v>1</v>
      </c>
      <c r="AA13" s="275">
        <v>3</v>
      </c>
      <c r="AB13" s="275">
        <v>1.3</v>
      </c>
      <c r="AC13" s="277">
        <f t="shared" si="12"/>
        <v>1.7666666666666666</v>
      </c>
      <c r="AD13" s="279">
        <v>1</v>
      </c>
      <c r="AE13" s="279">
        <v>3</v>
      </c>
      <c r="AF13" s="279">
        <v>1.3</v>
      </c>
      <c r="AG13" s="279">
        <f t="shared" si="13"/>
        <v>1.7666666666666666</v>
      </c>
      <c r="AH13" s="274">
        <v>4.0999999999999996</v>
      </c>
      <c r="AI13" s="275">
        <v>5</v>
      </c>
      <c r="AJ13" s="275">
        <f t="shared" si="14"/>
        <v>4.55</v>
      </c>
      <c r="AK13" s="274">
        <v>1</v>
      </c>
      <c r="AL13" s="275">
        <v>3</v>
      </c>
      <c r="AM13" s="275">
        <v>1.3</v>
      </c>
      <c r="AN13" s="275"/>
      <c r="AO13" s="277">
        <f t="shared" si="15"/>
        <v>1.325</v>
      </c>
      <c r="AP13" s="278">
        <v>3.3</v>
      </c>
      <c r="AR13" s="376"/>
    </row>
    <row r="14" spans="1:44" s="398" customFormat="1" ht="17.25" customHeight="1">
      <c r="B14" s="399">
        <v>84504432011</v>
      </c>
      <c r="C14" s="400" t="s">
        <v>149</v>
      </c>
      <c r="D14" s="401"/>
      <c r="E14" s="402">
        <f t="shared" si="0"/>
        <v>3.6</v>
      </c>
      <c r="F14" s="402">
        <f t="shared" si="1"/>
        <v>3.7333333333333329</v>
      </c>
      <c r="G14" s="402">
        <f t="shared" si="2"/>
        <v>4</v>
      </c>
      <c r="H14" s="402">
        <f t="shared" si="6"/>
        <v>3.1666666666666665</v>
      </c>
      <c r="I14" s="402">
        <f t="shared" si="3"/>
        <v>5</v>
      </c>
      <c r="J14" s="402">
        <f t="shared" si="4"/>
        <v>3.25</v>
      </c>
      <c r="K14" s="402">
        <f t="shared" si="5"/>
        <v>4</v>
      </c>
      <c r="L14" s="402">
        <f t="shared" si="7"/>
        <v>2.811666666666667</v>
      </c>
      <c r="M14" s="402">
        <v>32</v>
      </c>
      <c r="N14" s="402">
        <f t="shared" si="8"/>
        <v>1.6</v>
      </c>
      <c r="O14" s="402">
        <f t="shared" si="9"/>
        <v>3.4516666666666671</v>
      </c>
      <c r="P14" s="403"/>
      <c r="Q14" s="414"/>
      <c r="R14" s="404">
        <v>4</v>
      </c>
      <c r="S14" s="402">
        <v>2.5</v>
      </c>
      <c r="T14" s="402">
        <v>4.3</v>
      </c>
      <c r="U14" s="402">
        <f t="shared" si="10"/>
        <v>3.6</v>
      </c>
      <c r="V14" s="404">
        <v>4.5</v>
      </c>
      <c r="W14" s="402">
        <v>3.7</v>
      </c>
      <c r="X14" s="402">
        <v>3</v>
      </c>
      <c r="Y14" s="402">
        <f t="shared" si="11"/>
        <v>3.7333333333333329</v>
      </c>
      <c r="Z14" s="404">
        <v>5</v>
      </c>
      <c r="AA14" s="402">
        <v>3</v>
      </c>
      <c r="AB14" s="402">
        <v>4</v>
      </c>
      <c r="AC14" s="403">
        <f t="shared" si="12"/>
        <v>4</v>
      </c>
      <c r="AD14" s="401">
        <v>2</v>
      </c>
      <c r="AE14" s="401">
        <v>4.5</v>
      </c>
      <c r="AF14" s="401">
        <v>3</v>
      </c>
      <c r="AG14" s="401">
        <f t="shared" si="13"/>
        <v>3.1666666666666665</v>
      </c>
      <c r="AH14" s="404">
        <v>5</v>
      </c>
      <c r="AI14" s="402">
        <v>5</v>
      </c>
      <c r="AJ14" s="402">
        <f t="shared" si="14"/>
        <v>5</v>
      </c>
      <c r="AK14" s="404">
        <v>4</v>
      </c>
      <c r="AL14" s="402">
        <v>4.5</v>
      </c>
      <c r="AM14" s="402">
        <v>4.5</v>
      </c>
      <c r="AN14" s="402"/>
      <c r="AO14" s="403">
        <f t="shared" si="15"/>
        <v>3.25</v>
      </c>
      <c r="AP14" s="405">
        <v>4</v>
      </c>
    </row>
    <row r="15" spans="1:44" s="398" customFormat="1" ht="17.25" customHeight="1">
      <c r="B15" s="399">
        <v>84504452011</v>
      </c>
      <c r="C15" s="400" t="s">
        <v>150</v>
      </c>
      <c r="D15" s="401"/>
      <c r="E15" s="402">
        <f t="shared" si="0"/>
        <v>4.0333333333333332</v>
      </c>
      <c r="F15" s="402">
        <f t="shared" si="1"/>
        <v>3.7666666666666671</v>
      </c>
      <c r="G15" s="402">
        <f t="shared" si="2"/>
        <v>4</v>
      </c>
      <c r="H15" s="402">
        <f t="shared" si="6"/>
        <v>4.166666666666667</v>
      </c>
      <c r="I15" s="402">
        <f t="shared" si="3"/>
        <v>5</v>
      </c>
      <c r="J15" s="402">
        <f t="shared" si="4"/>
        <v>3.5</v>
      </c>
      <c r="K15" s="402">
        <f t="shared" si="5"/>
        <v>4</v>
      </c>
      <c r="L15" s="402">
        <f t="shared" si="7"/>
        <v>2.9926666666666666</v>
      </c>
      <c r="M15" s="402">
        <v>70</v>
      </c>
      <c r="N15" s="402">
        <f t="shared" si="8"/>
        <v>3.5</v>
      </c>
      <c r="O15" s="402">
        <f t="shared" si="9"/>
        <v>4.3926666666666669</v>
      </c>
      <c r="P15" s="403"/>
      <c r="Q15" s="414"/>
      <c r="R15" s="404">
        <v>3.8</v>
      </c>
      <c r="S15" s="402">
        <v>4.3</v>
      </c>
      <c r="T15" s="402">
        <v>4</v>
      </c>
      <c r="U15" s="402">
        <f t="shared" si="10"/>
        <v>4.0333333333333332</v>
      </c>
      <c r="V15" s="404">
        <v>4.5</v>
      </c>
      <c r="W15" s="402">
        <v>3.8</v>
      </c>
      <c r="X15" s="402">
        <v>3</v>
      </c>
      <c r="Y15" s="402">
        <f t="shared" si="11"/>
        <v>3.7666666666666671</v>
      </c>
      <c r="Z15" s="404">
        <v>3</v>
      </c>
      <c r="AA15" s="402">
        <v>5</v>
      </c>
      <c r="AB15" s="402">
        <v>4</v>
      </c>
      <c r="AC15" s="403">
        <f t="shared" si="12"/>
        <v>4</v>
      </c>
      <c r="AD15" s="401">
        <v>3</v>
      </c>
      <c r="AE15" s="401">
        <v>5</v>
      </c>
      <c r="AF15" s="401">
        <v>4.5</v>
      </c>
      <c r="AG15" s="401">
        <f t="shared" si="13"/>
        <v>4.166666666666667</v>
      </c>
      <c r="AH15" s="404">
        <v>5</v>
      </c>
      <c r="AI15" s="402">
        <v>5</v>
      </c>
      <c r="AJ15" s="402">
        <f t="shared" si="14"/>
        <v>5</v>
      </c>
      <c r="AK15" s="404">
        <v>5</v>
      </c>
      <c r="AL15" s="402">
        <v>4.5</v>
      </c>
      <c r="AM15" s="402">
        <v>4.5</v>
      </c>
      <c r="AN15" s="402"/>
      <c r="AO15" s="403">
        <f t="shared" si="15"/>
        <v>3.5</v>
      </c>
      <c r="AP15" s="405">
        <v>4</v>
      </c>
    </row>
    <row r="16" spans="1:44" s="395" customFormat="1" ht="17.25" customHeight="1">
      <c r="A16" s="398"/>
      <c r="B16" s="388">
        <v>84504472011</v>
      </c>
      <c r="C16" s="389" t="s">
        <v>151</v>
      </c>
      <c r="D16" s="390"/>
      <c r="E16" s="391">
        <f t="shared" si="0"/>
        <v>3.9333333333333336</v>
      </c>
      <c r="F16" s="391">
        <f t="shared" si="1"/>
        <v>3.4</v>
      </c>
      <c r="G16" s="391">
        <f t="shared" si="2"/>
        <v>2.7666666666666671</v>
      </c>
      <c r="H16" s="391">
        <f t="shared" si="6"/>
        <v>4</v>
      </c>
      <c r="I16" s="391">
        <f t="shared" si="3"/>
        <v>5</v>
      </c>
      <c r="J16" s="391">
        <f t="shared" si="4"/>
        <v>2.9750000000000001</v>
      </c>
      <c r="K16" s="391">
        <f t="shared" si="5"/>
        <v>3.5</v>
      </c>
      <c r="L16" s="391">
        <f t="shared" si="7"/>
        <v>2.6201666666666665</v>
      </c>
      <c r="M16" s="391">
        <v>54</v>
      </c>
      <c r="N16" s="391">
        <f t="shared" si="8"/>
        <v>2.7</v>
      </c>
      <c r="O16" s="391">
        <f t="shared" si="9"/>
        <v>3.7001666666666666</v>
      </c>
      <c r="P16" s="392"/>
      <c r="Q16" s="414"/>
      <c r="R16" s="393">
        <v>4.3</v>
      </c>
      <c r="S16" s="391">
        <v>3</v>
      </c>
      <c r="T16" s="391">
        <v>4.5</v>
      </c>
      <c r="U16" s="391">
        <f t="shared" si="10"/>
        <v>3.9333333333333336</v>
      </c>
      <c r="V16" s="393">
        <v>3.7</v>
      </c>
      <c r="W16" s="391">
        <v>3.5</v>
      </c>
      <c r="X16" s="391">
        <v>3</v>
      </c>
      <c r="Y16" s="391">
        <f t="shared" si="11"/>
        <v>3.4</v>
      </c>
      <c r="Z16" s="393">
        <v>3</v>
      </c>
      <c r="AA16" s="391">
        <v>2.2999999999999998</v>
      </c>
      <c r="AB16" s="391">
        <v>3</v>
      </c>
      <c r="AC16" s="392">
        <f t="shared" si="12"/>
        <v>2.7666666666666671</v>
      </c>
      <c r="AD16" s="390">
        <v>3</v>
      </c>
      <c r="AE16" s="390">
        <v>5</v>
      </c>
      <c r="AF16" s="390">
        <v>4</v>
      </c>
      <c r="AG16" s="390">
        <f t="shared" si="13"/>
        <v>4</v>
      </c>
      <c r="AH16" s="393">
        <v>5</v>
      </c>
      <c r="AI16" s="391">
        <v>5</v>
      </c>
      <c r="AJ16" s="391">
        <f t="shared" si="14"/>
        <v>5</v>
      </c>
      <c r="AK16" s="393">
        <v>2.9</v>
      </c>
      <c r="AL16" s="391">
        <v>5</v>
      </c>
      <c r="AM16" s="391">
        <v>4</v>
      </c>
      <c r="AN16" s="391"/>
      <c r="AO16" s="392">
        <f t="shared" si="15"/>
        <v>2.9750000000000001</v>
      </c>
      <c r="AP16" s="394">
        <v>3.5</v>
      </c>
    </row>
    <row r="17" spans="2:42" ht="17.25" customHeight="1">
      <c r="B17" s="319">
        <v>84504492011</v>
      </c>
      <c r="C17" s="320" t="s">
        <v>152</v>
      </c>
      <c r="D17" s="267"/>
      <c r="E17" s="263">
        <f t="shared" si="0"/>
        <v>0</v>
      </c>
      <c r="F17" s="263">
        <f t="shared" si="1"/>
        <v>0</v>
      </c>
      <c r="G17" s="263">
        <f t="shared" si="2"/>
        <v>0</v>
      </c>
      <c r="H17" s="263">
        <f t="shared" si="6"/>
        <v>0</v>
      </c>
      <c r="I17" s="263">
        <f t="shared" si="3"/>
        <v>0</v>
      </c>
      <c r="J17" s="263">
        <f t="shared" si="4"/>
        <v>0</v>
      </c>
      <c r="K17" s="263">
        <f t="shared" si="5"/>
        <v>0</v>
      </c>
      <c r="L17" s="263">
        <f t="shared" si="7"/>
        <v>0</v>
      </c>
      <c r="M17" s="263"/>
      <c r="N17" s="263">
        <f t="shared" si="8"/>
        <v>0</v>
      </c>
      <c r="O17" s="321">
        <f t="shared" si="9"/>
        <v>0</v>
      </c>
      <c r="P17" s="265"/>
      <c r="Q17" s="414">
        <f t="shared" si="16"/>
        <v>0</v>
      </c>
      <c r="R17" s="262"/>
      <c r="S17" s="263"/>
      <c r="T17" s="263"/>
      <c r="U17" s="263">
        <f t="shared" si="10"/>
        <v>0</v>
      </c>
      <c r="V17" s="262"/>
      <c r="W17" s="263"/>
      <c r="X17" s="263"/>
      <c r="Y17" s="263">
        <f t="shared" si="11"/>
        <v>0</v>
      </c>
      <c r="Z17" s="262"/>
      <c r="AA17" s="263"/>
      <c r="AB17" s="263"/>
      <c r="AC17" s="265">
        <f t="shared" si="12"/>
        <v>0</v>
      </c>
      <c r="AD17" s="267"/>
      <c r="AE17" s="267"/>
      <c r="AF17" s="267"/>
      <c r="AG17" s="267">
        <f t="shared" si="13"/>
        <v>0</v>
      </c>
      <c r="AH17" s="262"/>
      <c r="AI17" s="263"/>
      <c r="AJ17" s="263">
        <f t="shared" si="14"/>
        <v>0</v>
      </c>
      <c r="AK17" s="262"/>
      <c r="AL17" s="263"/>
      <c r="AM17" s="263"/>
      <c r="AN17" s="263"/>
      <c r="AO17" s="265">
        <f t="shared" si="15"/>
        <v>0</v>
      </c>
      <c r="AP17" s="266"/>
    </row>
    <row r="18" spans="2:42" s="377" customFormat="1" ht="17.25" customHeight="1">
      <c r="B18" s="412">
        <v>84504522011</v>
      </c>
      <c r="C18" s="407" t="s">
        <v>153</v>
      </c>
      <c r="D18" s="379"/>
      <c r="E18" s="378">
        <f t="shared" si="0"/>
        <v>3.4</v>
      </c>
      <c r="F18" s="378">
        <f t="shared" si="1"/>
        <v>3.4333333333333336</v>
      </c>
      <c r="G18" s="378">
        <f t="shared" si="2"/>
        <v>2.9666666666666668</v>
      </c>
      <c r="H18" s="378">
        <f t="shared" si="6"/>
        <v>2.1666666666666665</v>
      </c>
      <c r="I18" s="378">
        <f t="shared" si="3"/>
        <v>4.5</v>
      </c>
      <c r="J18" s="378">
        <f t="shared" si="4"/>
        <v>1.625</v>
      </c>
      <c r="K18" s="378">
        <f t="shared" si="5"/>
        <v>4</v>
      </c>
      <c r="L18" s="378">
        <f t="shared" si="7"/>
        <v>2.2988333333333335</v>
      </c>
      <c r="M18" s="378">
        <v>37</v>
      </c>
      <c r="N18" s="378">
        <f t="shared" si="8"/>
        <v>1.85</v>
      </c>
      <c r="O18" s="378">
        <f t="shared" si="9"/>
        <v>3.0388333333333337</v>
      </c>
      <c r="P18" s="408"/>
      <c r="Q18" s="414"/>
      <c r="R18" s="409">
        <v>3.3</v>
      </c>
      <c r="S18" s="378">
        <v>3.6</v>
      </c>
      <c r="T18" s="378">
        <v>3.3</v>
      </c>
      <c r="U18" s="378">
        <f t="shared" si="10"/>
        <v>3.4</v>
      </c>
      <c r="V18" s="409">
        <v>3.7</v>
      </c>
      <c r="W18" s="378">
        <v>3.3</v>
      </c>
      <c r="X18" s="378">
        <v>3.3</v>
      </c>
      <c r="Y18" s="378">
        <f t="shared" si="11"/>
        <v>3.4333333333333336</v>
      </c>
      <c r="Z18" s="409">
        <v>3.5</v>
      </c>
      <c r="AA18" s="378">
        <v>2.7</v>
      </c>
      <c r="AB18" s="378">
        <v>2.7</v>
      </c>
      <c r="AC18" s="408">
        <f t="shared" si="12"/>
        <v>2.9666666666666668</v>
      </c>
      <c r="AD18" s="379">
        <v>2.5</v>
      </c>
      <c r="AE18" s="379">
        <v>3.5</v>
      </c>
      <c r="AF18" s="379">
        <v>0.5</v>
      </c>
      <c r="AG18" s="379">
        <f t="shared" si="13"/>
        <v>2.1666666666666665</v>
      </c>
      <c r="AH18" s="409">
        <v>4</v>
      </c>
      <c r="AI18" s="378">
        <v>5</v>
      </c>
      <c r="AJ18" s="378">
        <f t="shared" si="14"/>
        <v>4.5</v>
      </c>
      <c r="AK18" s="409">
        <v>2.5</v>
      </c>
      <c r="AL18" s="378">
        <v>3.5</v>
      </c>
      <c r="AM18" s="378">
        <v>0.5</v>
      </c>
      <c r="AN18" s="378"/>
      <c r="AO18" s="408">
        <f t="shared" si="15"/>
        <v>1.625</v>
      </c>
      <c r="AP18" s="410">
        <v>4</v>
      </c>
    </row>
    <row r="19" spans="2:42" s="373" customFormat="1" ht="17.25" customHeight="1">
      <c r="B19" s="366">
        <v>84504552011</v>
      </c>
      <c r="C19" s="367" t="s">
        <v>154</v>
      </c>
      <c r="D19" s="368"/>
      <c r="E19" s="369">
        <f t="shared" si="0"/>
        <v>4</v>
      </c>
      <c r="F19" s="369">
        <f t="shared" si="1"/>
        <v>4</v>
      </c>
      <c r="G19" s="369">
        <f t="shared" si="2"/>
        <v>2.8333333333333335</v>
      </c>
      <c r="H19" s="369">
        <f t="shared" si="6"/>
        <v>1.5</v>
      </c>
      <c r="I19" s="369">
        <f t="shared" si="3"/>
        <v>4.5</v>
      </c>
      <c r="J19" s="369">
        <f t="shared" si="4"/>
        <v>1.125</v>
      </c>
      <c r="K19" s="369">
        <f t="shared" si="5"/>
        <v>4</v>
      </c>
      <c r="L19" s="369">
        <f t="shared" si="7"/>
        <v>2.3008333333333337</v>
      </c>
      <c r="M19" s="369">
        <v>71</v>
      </c>
      <c r="N19" s="369">
        <f t="shared" si="8"/>
        <v>3.55</v>
      </c>
      <c r="O19" s="369">
        <f t="shared" si="9"/>
        <v>3.7208333333333337</v>
      </c>
      <c r="P19" s="370"/>
      <c r="Q19" s="414"/>
      <c r="R19" s="371">
        <v>4.3</v>
      </c>
      <c r="S19" s="369">
        <v>4.4000000000000004</v>
      </c>
      <c r="T19" s="369">
        <v>3.3</v>
      </c>
      <c r="U19" s="369">
        <f t="shared" si="10"/>
        <v>4</v>
      </c>
      <c r="V19" s="371">
        <v>4.7</v>
      </c>
      <c r="W19" s="369">
        <v>3.8</v>
      </c>
      <c r="X19" s="369">
        <v>3.5</v>
      </c>
      <c r="Y19" s="369">
        <f t="shared" si="11"/>
        <v>4</v>
      </c>
      <c r="Z19" s="371"/>
      <c r="AA19" s="369">
        <v>5</v>
      </c>
      <c r="AB19" s="369">
        <v>3.5</v>
      </c>
      <c r="AC19" s="370">
        <f t="shared" si="12"/>
        <v>2.8333333333333335</v>
      </c>
      <c r="AD19" s="368">
        <v>2</v>
      </c>
      <c r="AE19" s="368">
        <v>0</v>
      </c>
      <c r="AF19" s="368">
        <v>2.5</v>
      </c>
      <c r="AG19" s="368">
        <f t="shared" si="13"/>
        <v>1.5</v>
      </c>
      <c r="AH19" s="371">
        <v>4</v>
      </c>
      <c r="AI19" s="369">
        <v>5</v>
      </c>
      <c r="AJ19" s="369">
        <f t="shared" si="14"/>
        <v>4.5</v>
      </c>
      <c r="AK19" s="371">
        <v>2.5</v>
      </c>
      <c r="AL19" s="369">
        <v>2</v>
      </c>
      <c r="AM19" s="369">
        <v>0</v>
      </c>
      <c r="AN19" s="369"/>
      <c r="AO19" s="370">
        <f t="shared" si="15"/>
        <v>1.125</v>
      </c>
      <c r="AP19" s="372">
        <v>4</v>
      </c>
    </row>
    <row r="20" spans="2:42" ht="17.25" customHeight="1">
      <c r="B20" s="319">
        <v>84504642011</v>
      </c>
      <c r="C20" s="320" t="s">
        <v>155</v>
      </c>
      <c r="D20" s="267"/>
      <c r="E20" s="263">
        <f t="shared" si="0"/>
        <v>0</v>
      </c>
      <c r="F20" s="263">
        <f t="shared" si="1"/>
        <v>0</v>
      </c>
      <c r="G20" s="263">
        <f t="shared" si="2"/>
        <v>0</v>
      </c>
      <c r="H20" s="263">
        <f t="shared" si="6"/>
        <v>0</v>
      </c>
      <c r="I20" s="263">
        <f t="shared" si="3"/>
        <v>0</v>
      </c>
      <c r="J20" s="263">
        <f t="shared" si="4"/>
        <v>0</v>
      </c>
      <c r="K20" s="263">
        <f t="shared" si="5"/>
        <v>0</v>
      </c>
      <c r="L20" s="263">
        <f t="shared" si="7"/>
        <v>0</v>
      </c>
      <c r="M20" s="263">
        <v>47</v>
      </c>
      <c r="N20" s="263">
        <f t="shared" si="8"/>
        <v>2.35</v>
      </c>
      <c r="O20" s="321">
        <f>L20+M20*5/100</f>
        <v>2.35</v>
      </c>
      <c r="P20" s="265"/>
      <c r="Q20" s="414">
        <f t="shared" si="16"/>
        <v>1.175</v>
      </c>
      <c r="R20" s="262"/>
      <c r="S20" s="263"/>
      <c r="T20" s="263"/>
      <c r="U20" s="263">
        <f t="shared" si="10"/>
        <v>0</v>
      </c>
      <c r="V20" s="262"/>
      <c r="W20" s="263"/>
      <c r="X20" s="263"/>
      <c r="Y20" s="263">
        <f t="shared" si="11"/>
        <v>0</v>
      </c>
      <c r="Z20" s="262"/>
      <c r="AA20" s="263"/>
      <c r="AB20" s="263"/>
      <c r="AC20" s="265">
        <f t="shared" si="12"/>
        <v>0</v>
      </c>
      <c r="AD20" s="267"/>
      <c r="AE20" s="267"/>
      <c r="AF20" s="267"/>
      <c r="AG20" s="267">
        <f t="shared" si="13"/>
        <v>0</v>
      </c>
      <c r="AH20" s="262"/>
      <c r="AI20" s="263"/>
      <c r="AJ20" s="263">
        <f t="shared" si="14"/>
        <v>0</v>
      </c>
      <c r="AK20" s="262"/>
      <c r="AL20" s="263"/>
      <c r="AM20" s="263"/>
      <c r="AN20" s="263"/>
      <c r="AO20" s="265">
        <f t="shared" si="15"/>
        <v>0</v>
      </c>
      <c r="AP20" s="266"/>
    </row>
    <row r="21" spans="2:42" s="395" customFormat="1" ht="17.25" customHeight="1">
      <c r="B21" s="388">
        <v>84504652011</v>
      </c>
      <c r="C21" s="389" t="s">
        <v>156</v>
      </c>
      <c r="D21" s="390"/>
      <c r="E21" s="391">
        <f t="shared" si="0"/>
        <v>3.1333333333333333</v>
      </c>
      <c r="F21" s="391">
        <f t="shared" si="1"/>
        <v>3.5666666666666664</v>
      </c>
      <c r="G21" s="391">
        <f t="shared" si="2"/>
        <v>2.7666666666666671</v>
      </c>
      <c r="H21" s="391">
        <f t="shared" si="6"/>
        <v>2.1</v>
      </c>
      <c r="I21" s="391">
        <f t="shared" si="3"/>
        <v>5</v>
      </c>
      <c r="J21" s="391">
        <f t="shared" si="4"/>
        <v>2.75</v>
      </c>
      <c r="K21" s="391">
        <f t="shared" si="5"/>
        <v>3.5</v>
      </c>
      <c r="L21" s="391">
        <f t="shared" si="7"/>
        <v>2.3316666666666666</v>
      </c>
      <c r="M21" s="391">
        <v>49</v>
      </c>
      <c r="N21" s="391">
        <f t="shared" si="8"/>
        <v>2.4500000000000002</v>
      </c>
      <c r="O21" s="391">
        <f t="shared" si="9"/>
        <v>3.3116666666666665</v>
      </c>
      <c r="P21" s="392"/>
      <c r="Q21" s="414"/>
      <c r="R21" s="393">
        <v>3</v>
      </c>
      <c r="S21" s="391">
        <v>3</v>
      </c>
      <c r="T21" s="391">
        <v>3.4</v>
      </c>
      <c r="U21" s="391">
        <f t="shared" si="10"/>
        <v>3.1333333333333333</v>
      </c>
      <c r="V21" s="393">
        <v>4.7</v>
      </c>
      <c r="W21" s="391">
        <v>3</v>
      </c>
      <c r="X21" s="391">
        <v>3</v>
      </c>
      <c r="Y21" s="391">
        <f t="shared" si="11"/>
        <v>3.5666666666666664</v>
      </c>
      <c r="Z21" s="393">
        <v>3</v>
      </c>
      <c r="AA21" s="391">
        <v>2.2999999999999998</v>
      </c>
      <c r="AB21" s="391">
        <v>3</v>
      </c>
      <c r="AC21" s="392">
        <f t="shared" si="12"/>
        <v>2.7666666666666671</v>
      </c>
      <c r="AD21" s="390">
        <v>2.2999999999999998</v>
      </c>
      <c r="AE21" s="390"/>
      <c r="AF21" s="390">
        <v>4</v>
      </c>
      <c r="AG21" s="390">
        <f t="shared" si="13"/>
        <v>2.1</v>
      </c>
      <c r="AH21" s="393">
        <v>5</v>
      </c>
      <c r="AI21" s="391">
        <v>5</v>
      </c>
      <c r="AJ21" s="391">
        <f t="shared" si="14"/>
        <v>5</v>
      </c>
      <c r="AK21" s="393">
        <v>5</v>
      </c>
      <c r="AL21" s="391">
        <v>2</v>
      </c>
      <c r="AM21" s="391">
        <v>4</v>
      </c>
      <c r="AN21" s="391"/>
      <c r="AO21" s="392">
        <f t="shared" si="15"/>
        <v>2.75</v>
      </c>
      <c r="AP21" s="394">
        <v>3.5</v>
      </c>
    </row>
    <row r="22" spans="2:42" ht="17.25" customHeight="1">
      <c r="B22" s="319">
        <v>84504672011</v>
      </c>
      <c r="C22" s="320" t="s">
        <v>157</v>
      </c>
      <c r="D22" s="267"/>
      <c r="E22" s="263">
        <f t="shared" si="0"/>
        <v>0</v>
      </c>
      <c r="F22" s="263">
        <f t="shared" si="1"/>
        <v>0</v>
      </c>
      <c r="G22" s="263">
        <f t="shared" si="2"/>
        <v>0</v>
      </c>
      <c r="H22" s="263">
        <f t="shared" si="6"/>
        <v>0</v>
      </c>
      <c r="I22" s="263">
        <f t="shared" si="3"/>
        <v>0</v>
      </c>
      <c r="J22" s="263">
        <f t="shared" si="4"/>
        <v>0</v>
      </c>
      <c r="K22" s="263">
        <f t="shared" si="5"/>
        <v>0</v>
      </c>
      <c r="L22" s="263">
        <f t="shared" si="7"/>
        <v>0</v>
      </c>
      <c r="M22" s="263"/>
      <c r="N22" s="263">
        <f t="shared" si="8"/>
        <v>0</v>
      </c>
      <c r="O22" s="321">
        <f t="shared" si="9"/>
        <v>0</v>
      </c>
      <c r="P22" s="265"/>
      <c r="Q22" s="414">
        <f t="shared" si="16"/>
        <v>0</v>
      </c>
      <c r="R22" s="262"/>
      <c r="S22" s="263"/>
      <c r="T22" s="263"/>
      <c r="U22" s="263">
        <f t="shared" si="10"/>
        <v>0</v>
      </c>
      <c r="V22" s="262"/>
      <c r="W22" s="263"/>
      <c r="X22" s="263"/>
      <c r="Y22" s="263">
        <f t="shared" si="11"/>
        <v>0</v>
      </c>
      <c r="Z22" s="262"/>
      <c r="AA22" s="263"/>
      <c r="AB22" s="263"/>
      <c r="AC22" s="265">
        <f t="shared" si="12"/>
        <v>0</v>
      </c>
      <c r="AD22" s="267"/>
      <c r="AE22" s="267"/>
      <c r="AF22" s="267"/>
      <c r="AG22" s="267">
        <f t="shared" si="13"/>
        <v>0</v>
      </c>
      <c r="AH22" s="262"/>
      <c r="AI22" s="263"/>
      <c r="AJ22" s="263">
        <f t="shared" si="14"/>
        <v>0</v>
      </c>
      <c r="AK22" s="262"/>
      <c r="AL22" s="263"/>
      <c r="AM22" s="263"/>
      <c r="AN22" s="263"/>
      <c r="AO22" s="265">
        <f t="shared" si="15"/>
        <v>0</v>
      </c>
      <c r="AP22" s="266"/>
    </row>
    <row r="23" spans="2:42" s="349" customFormat="1" ht="17.25" customHeight="1">
      <c r="B23" s="342">
        <v>84504692011</v>
      </c>
      <c r="C23" s="343" t="s">
        <v>158</v>
      </c>
      <c r="D23" s="344"/>
      <c r="E23" s="345">
        <f t="shared" si="0"/>
        <v>4.4000000000000004</v>
      </c>
      <c r="F23" s="345">
        <f t="shared" si="1"/>
        <v>3.7666666666666671</v>
      </c>
      <c r="G23" s="345">
        <f t="shared" si="2"/>
        <v>1</v>
      </c>
      <c r="H23" s="345">
        <f t="shared" si="6"/>
        <v>2.9333333333333336</v>
      </c>
      <c r="I23" s="345">
        <f t="shared" si="3"/>
        <v>4.9000000000000004</v>
      </c>
      <c r="J23" s="345">
        <f t="shared" si="4"/>
        <v>1.575</v>
      </c>
      <c r="K23" s="345">
        <f t="shared" si="5"/>
        <v>4.5</v>
      </c>
      <c r="L23" s="345">
        <f t="shared" si="7"/>
        <v>2.2858333333333336</v>
      </c>
      <c r="M23" s="345">
        <v>48</v>
      </c>
      <c r="N23" s="345">
        <f t="shared" si="8"/>
        <v>2.4</v>
      </c>
      <c r="O23" s="345">
        <f t="shared" si="9"/>
        <v>3.2458333333333336</v>
      </c>
      <c r="P23" s="346"/>
      <c r="Q23" s="414"/>
      <c r="R23" s="347">
        <v>4.5</v>
      </c>
      <c r="S23" s="345">
        <v>4.3</v>
      </c>
      <c r="T23" s="345">
        <v>4.4000000000000004</v>
      </c>
      <c r="U23" s="345">
        <f t="shared" si="10"/>
        <v>4.4000000000000004</v>
      </c>
      <c r="V23" s="347">
        <v>4.3</v>
      </c>
      <c r="W23" s="345">
        <v>3.5</v>
      </c>
      <c r="X23" s="345">
        <v>3.5</v>
      </c>
      <c r="Y23" s="345">
        <f t="shared" si="11"/>
        <v>3.7666666666666671</v>
      </c>
      <c r="Z23" s="347">
        <v>0</v>
      </c>
      <c r="AA23" s="345">
        <v>0</v>
      </c>
      <c r="AB23" s="345">
        <v>3</v>
      </c>
      <c r="AC23" s="346">
        <f t="shared" si="12"/>
        <v>1</v>
      </c>
      <c r="AD23" s="344">
        <v>2.2999999999999998</v>
      </c>
      <c r="AE23" s="344">
        <v>3.5</v>
      </c>
      <c r="AF23" s="344">
        <v>3</v>
      </c>
      <c r="AG23" s="344">
        <f t="shared" si="13"/>
        <v>2.9333333333333336</v>
      </c>
      <c r="AH23" s="347">
        <v>4.8</v>
      </c>
      <c r="AI23" s="345">
        <v>5</v>
      </c>
      <c r="AJ23" s="345">
        <f t="shared" si="14"/>
        <v>4.9000000000000004</v>
      </c>
      <c r="AK23" s="347">
        <v>2.2999999999999998</v>
      </c>
      <c r="AL23" s="345">
        <v>3</v>
      </c>
      <c r="AM23" s="345">
        <v>1</v>
      </c>
      <c r="AN23" s="345"/>
      <c r="AO23" s="346">
        <f t="shared" si="15"/>
        <v>1.575</v>
      </c>
      <c r="AP23" s="348">
        <v>4.5</v>
      </c>
    </row>
    <row r="24" spans="2:42" s="182" customFormat="1" ht="17.25" customHeight="1">
      <c r="B24" s="340">
        <v>84504702011</v>
      </c>
      <c r="C24" s="341" t="s">
        <v>159</v>
      </c>
      <c r="D24" s="303"/>
      <c r="E24" s="299">
        <f t="shared" si="0"/>
        <v>4.0999999999999996</v>
      </c>
      <c r="F24" s="299">
        <f t="shared" si="1"/>
        <v>3.8666666666666667</v>
      </c>
      <c r="G24" s="299">
        <f t="shared" si="2"/>
        <v>2.8333333333333335</v>
      </c>
      <c r="H24" s="299">
        <f t="shared" si="6"/>
        <v>2.1666666666666665</v>
      </c>
      <c r="I24" s="299">
        <f t="shared" si="3"/>
        <v>2</v>
      </c>
      <c r="J24" s="299">
        <f t="shared" si="4"/>
        <v>2.4</v>
      </c>
      <c r="K24" s="299">
        <f t="shared" si="5"/>
        <v>3.5</v>
      </c>
      <c r="L24" s="299">
        <f t="shared" si="7"/>
        <v>2.3159999999999998</v>
      </c>
      <c r="M24" s="299">
        <v>47</v>
      </c>
      <c r="N24" s="299">
        <f t="shared" si="8"/>
        <v>2.35</v>
      </c>
      <c r="O24" s="299">
        <f t="shared" si="9"/>
        <v>3.2559999999999998</v>
      </c>
      <c r="P24" s="301"/>
      <c r="Q24" s="414"/>
      <c r="R24" s="298">
        <v>4.2</v>
      </c>
      <c r="S24" s="299">
        <v>4.5</v>
      </c>
      <c r="T24" s="299">
        <v>3.6</v>
      </c>
      <c r="U24" s="299">
        <f t="shared" si="10"/>
        <v>4.0999999999999996</v>
      </c>
      <c r="V24" s="298">
        <v>4.5999999999999996</v>
      </c>
      <c r="W24" s="299">
        <v>3.5</v>
      </c>
      <c r="X24" s="299">
        <v>3.5</v>
      </c>
      <c r="Y24" s="299">
        <f t="shared" si="11"/>
        <v>3.8666666666666667</v>
      </c>
      <c r="Z24" s="303">
        <v>4.5</v>
      </c>
      <c r="AA24" s="303">
        <v>4</v>
      </c>
      <c r="AB24" s="299"/>
      <c r="AC24" s="301">
        <f t="shared" si="12"/>
        <v>2.8333333333333335</v>
      </c>
      <c r="AD24" s="303">
        <v>1.5</v>
      </c>
      <c r="AE24" s="303">
        <v>5</v>
      </c>
      <c r="AF24" s="303"/>
      <c r="AG24" s="303">
        <f t="shared" si="13"/>
        <v>2.1666666666666665</v>
      </c>
      <c r="AH24" s="298">
        <v>4</v>
      </c>
      <c r="AI24" s="299"/>
      <c r="AJ24" s="299">
        <f t="shared" si="14"/>
        <v>2</v>
      </c>
      <c r="AK24" s="298">
        <v>1.5</v>
      </c>
      <c r="AL24" s="299">
        <v>5</v>
      </c>
      <c r="AM24" s="299">
        <v>1.5</v>
      </c>
      <c r="AN24" s="299">
        <v>1.6</v>
      </c>
      <c r="AO24" s="301">
        <f t="shared" si="15"/>
        <v>2.4</v>
      </c>
      <c r="AP24" s="302">
        <v>3.5</v>
      </c>
    </row>
    <row r="25" spans="2:42" s="358" customFormat="1" ht="17.25" customHeight="1">
      <c r="B25" s="351">
        <v>84504742011</v>
      </c>
      <c r="C25" s="352" t="s">
        <v>160</v>
      </c>
      <c r="D25" s="353"/>
      <c r="E25" s="354">
        <f t="shared" si="0"/>
        <v>3.4</v>
      </c>
      <c r="F25" s="354">
        <f t="shared" si="1"/>
        <v>3.8666666666666667</v>
      </c>
      <c r="G25" s="354">
        <f t="shared" si="2"/>
        <v>4.333333333333333</v>
      </c>
      <c r="H25" s="354">
        <f t="shared" si="6"/>
        <v>1.4000000000000001</v>
      </c>
      <c r="I25" s="354">
        <f t="shared" si="3"/>
        <v>4.5</v>
      </c>
      <c r="J25" s="354">
        <f t="shared" si="4"/>
        <v>1.05</v>
      </c>
      <c r="K25" s="354">
        <f t="shared" si="5"/>
        <v>4</v>
      </c>
      <c r="L25" s="354">
        <f t="shared" si="7"/>
        <v>2.4353333333333333</v>
      </c>
      <c r="M25" s="354">
        <v>41</v>
      </c>
      <c r="N25" s="354">
        <f t="shared" si="8"/>
        <v>2.0499999999999998</v>
      </c>
      <c r="O25" s="354">
        <f t="shared" si="9"/>
        <v>3.2553333333333336</v>
      </c>
      <c r="P25" s="355"/>
      <c r="Q25" s="414"/>
      <c r="R25" s="356">
        <v>2.5</v>
      </c>
      <c r="S25" s="354">
        <v>4</v>
      </c>
      <c r="T25" s="354">
        <v>3.7</v>
      </c>
      <c r="U25" s="354">
        <f t="shared" si="10"/>
        <v>3.4</v>
      </c>
      <c r="V25" s="356">
        <v>4.3</v>
      </c>
      <c r="W25" s="354">
        <v>3.8</v>
      </c>
      <c r="X25" s="354">
        <v>3.5</v>
      </c>
      <c r="Y25" s="354">
        <f t="shared" si="11"/>
        <v>3.8666666666666667</v>
      </c>
      <c r="Z25" s="356">
        <v>5</v>
      </c>
      <c r="AA25" s="354">
        <v>5</v>
      </c>
      <c r="AB25" s="354">
        <v>3</v>
      </c>
      <c r="AC25" s="355">
        <f t="shared" si="12"/>
        <v>4.333333333333333</v>
      </c>
      <c r="AD25" s="353">
        <v>1.2</v>
      </c>
      <c r="AE25" s="353">
        <v>1.5</v>
      </c>
      <c r="AF25" s="353">
        <v>1.5</v>
      </c>
      <c r="AG25" s="353">
        <f t="shared" si="13"/>
        <v>1.4000000000000001</v>
      </c>
      <c r="AH25" s="356">
        <v>4</v>
      </c>
      <c r="AI25" s="354">
        <v>5</v>
      </c>
      <c r="AJ25" s="354">
        <f t="shared" si="14"/>
        <v>4.5</v>
      </c>
      <c r="AK25" s="356">
        <v>1.5</v>
      </c>
      <c r="AL25" s="354">
        <v>1.5</v>
      </c>
      <c r="AM25" s="354">
        <v>1.2</v>
      </c>
      <c r="AN25" s="354"/>
      <c r="AO25" s="355">
        <f t="shared" si="15"/>
        <v>1.05</v>
      </c>
      <c r="AP25" s="357">
        <v>4</v>
      </c>
    </row>
    <row r="26" spans="2:42" ht="17.25" customHeight="1">
      <c r="B26" s="319">
        <v>84504772011</v>
      </c>
      <c r="C26" s="320" t="s">
        <v>161</v>
      </c>
      <c r="D26" s="267"/>
      <c r="E26" s="263">
        <f t="shared" si="0"/>
        <v>0</v>
      </c>
      <c r="F26" s="263">
        <f t="shared" si="1"/>
        <v>0</v>
      </c>
      <c r="G26" s="263">
        <f t="shared" si="2"/>
        <v>0</v>
      </c>
      <c r="H26" s="263">
        <f t="shared" si="6"/>
        <v>0</v>
      </c>
      <c r="I26" s="263">
        <f t="shared" si="3"/>
        <v>0</v>
      </c>
      <c r="J26" s="263">
        <f t="shared" si="4"/>
        <v>0</v>
      </c>
      <c r="K26" s="263">
        <f t="shared" si="5"/>
        <v>0</v>
      </c>
      <c r="L26" s="263">
        <f t="shared" si="7"/>
        <v>0</v>
      </c>
      <c r="M26" s="263"/>
      <c r="N26" s="263">
        <f t="shared" si="8"/>
        <v>0</v>
      </c>
      <c r="O26" s="321">
        <f t="shared" si="9"/>
        <v>0</v>
      </c>
      <c r="P26" s="265"/>
      <c r="Q26" s="414">
        <f t="shared" si="16"/>
        <v>0</v>
      </c>
      <c r="R26" s="262"/>
      <c r="S26" s="263"/>
      <c r="T26" s="263"/>
      <c r="U26" s="263">
        <f t="shared" si="10"/>
        <v>0</v>
      </c>
      <c r="V26" s="262"/>
      <c r="W26" s="263"/>
      <c r="X26" s="263"/>
      <c r="Y26" s="263">
        <f t="shared" si="11"/>
        <v>0</v>
      </c>
      <c r="Z26" s="262"/>
      <c r="AA26" s="263"/>
      <c r="AB26" s="263"/>
      <c r="AC26" s="265">
        <f t="shared" si="12"/>
        <v>0</v>
      </c>
      <c r="AD26" s="267"/>
      <c r="AE26" s="267"/>
      <c r="AF26" s="267"/>
      <c r="AG26" s="267">
        <f t="shared" si="13"/>
        <v>0</v>
      </c>
      <c r="AH26" s="262"/>
      <c r="AI26" s="263"/>
      <c r="AJ26" s="263">
        <f t="shared" si="14"/>
        <v>0</v>
      </c>
      <c r="AK26" s="262"/>
      <c r="AL26" s="263"/>
      <c r="AM26" s="263"/>
      <c r="AN26" s="263"/>
      <c r="AO26" s="265">
        <f t="shared" si="15"/>
        <v>0</v>
      </c>
      <c r="AP26" s="266"/>
    </row>
    <row r="27" spans="2:42" s="349" customFormat="1" ht="17.25" customHeight="1">
      <c r="B27" s="342">
        <v>84550272010</v>
      </c>
      <c r="C27" s="343" t="s">
        <v>162</v>
      </c>
      <c r="D27" s="344"/>
      <c r="E27" s="345">
        <f t="shared" si="0"/>
        <v>4.2</v>
      </c>
      <c r="F27" s="345">
        <f t="shared" si="1"/>
        <v>4</v>
      </c>
      <c r="G27" s="345">
        <f t="shared" si="2"/>
        <v>1</v>
      </c>
      <c r="H27" s="345">
        <f t="shared" si="6"/>
        <v>2.8333333333333335</v>
      </c>
      <c r="I27" s="345">
        <f t="shared" si="3"/>
        <v>4.9000000000000004</v>
      </c>
      <c r="J27" s="345">
        <f t="shared" si="4"/>
        <v>1.5</v>
      </c>
      <c r="K27" s="345">
        <f t="shared" si="5"/>
        <v>4.5</v>
      </c>
      <c r="L27" s="345">
        <f t="shared" si="7"/>
        <v>2.2723333333333335</v>
      </c>
      <c r="M27" s="345">
        <v>50</v>
      </c>
      <c r="N27" s="345">
        <f t="shared" si="8"/>
        <v>2.5</v>
      </c>
      <c r="O27" s="345">
        <f t="shared" si="9"/>
        <v>3.2723333333333335</v>
      </c>
      <c r="P27" s="346"/>
      <c r="Q27" s="414"/>
      <c r="R27" s="347">
        <v>4</v>
      </c>
      <c r="S27" s="345">
        <v>4.4000000000000004</v>
      </c>
      <c r="T27" s="345">
        <v>4.2</v>
      </c>
      <c r="U27" s="345">
        <f t="shared" si="10"/>
        <v>4.2</v>
      </c>
      <c r="V27" s="347">
        <v>4.7</v>
      </c>
      <c r="W27" s="345">
        <v>3.8</v>
      </c>
      <c r="X27" s="345">
        <v>3.5</v>
      </c>
      <c r="Y27" s="345">
        <f t="shared" si="11"/>
        <v>4</v>
      </c>
      <c r="Z27" s="347">
        <v>0</v>
      </c>
      <c r="AA27" s="345">
        <v>0</v>
      </c>
      <c r="AB27" s="345">
        <v>3</v>
      </c>
      <c r="AC27" s="346">
        <f t="shared" si="12"/>
        <v>1</v>
      </c>
      <c r="AD27" s="344">
        <v>2</v>
      </c>
      <c r="AE27" s="344">
        <v>3.5</v>
      </c>
      <c r="AF27" s="344">
        <v>3</v>
      </c>
      <c r="AG27" s="344">
        <f t="shared" si="13"/>
        <v>2.8333333333333335</v>
      </c>
      <c r="AH27" s="347">
        <v>4.8</v>
      </c>
      <c r="AI27" s="345">
        <v>5</v>
      </c>
      <c r="AJ27" s="345">
        <f t="shared" si="14"/>
        <v>4.9000000000000004</v>
      </c>
      <c r="AK27" s="347">
        <v>2</v>
      </c>
      <c r="AL27" s="345">
        <v>3</v>
      </c>
      <c r="AM27" s="345">
        <v>1</v>
      </c>
      <c r="AN27" s="345"/>
      <c r="AO27" s="346">
        <f t="shared" si="15"/>
        <v>1.5</v>
      </c>
      <c r="AP27" s="348">
        <v>4.5</v>
      </c>
    </row>
    <row r="28" spans="2:42" s="349" customFormat="1" ht="17.25" customHeight="1">
      <c r="B28" s="342">
        <v>84504782011</v>
      </c>
      <c r="C28" s="343" t="s">
        <v>163</v>
      </c>
      <c r="D28" s="344"/>
      <c r="E28" s="345">
        <f t="shared" si="0"/>
        <v>3.1666666666666665</v>
      </c>
      <c r="F28" s="345">
        <f t="shared" si="1"/>
        <v>3.2333333333333329</v>
      </c>
      <c r="G28" s="345">
        <f t="shared" si="2"/>
        <v>1</v>
      </c>
      <c r="H28" s="345">
        <f t="shared" si="6"/>
        <v>2.1666666666666665</v>
      </c>
      <c r="I28" s="345">
        <f t="shared" si="3"/>
        <v>4.9000000000000004</v>
      </c>
      <c r="J28" s="345">
        <f t="shared" si="4"/>
        <v>1</v>
      </c>
      <c r="K28" s="345">
        <f t="shared" si="5"/>
        <v>4.5</v>
      </c>
      <c r="L28" s="345">
        <f t="shared" si="7"/>
        <v>1.9396666666666669</v>
      </c>
      <c r="M28" s="345">
        <v>43</v>
      </c>
      <c r="N28" s="345">
        <f t="shared" si="8"/>
        <v>2.15</v>
      </c>
      <c r="O28" s="345">
        <f t="shared" si="9"/>
        <v>2.799666666666667</v>
      </c>
      <c r="P28" s="346"/>
      <c r="Q28" s="414">
        <f t="shared" si="16"/>
        <v>1.3998333333333335</v>
      </c>
      <c r="R28" s="347">
        <v>2.5</v>
      </c>
      <c r="S28" s="345">
        <v>4</v>
      </c>
      <c r="T28" s="345">
        <v>3</v>
      </c>
      <c r="U28" s="345">
        <f t="shared" si="10"/>
        <v>3.1666666666666665</v>
      </c>
      <c r="V28" s="347">
        <v>3.2</v>
      </c>
      <c r="W28" s="345">
        <v>3</v>
      </c>
      <c r="X28" s="345">
        <v>3.5</v>
      </c>
      <c r="Y28" s="345">
        <f t="shared" si="11"/>
        <v>3.2333333333333329</v>
      </c>
      <c r="Z28" s="347">
        <v>0</v>
      </c>
      <c r="AA28" s="345">
        <v>0</v>
      </c>
      <c r="AB28" s="345">
        <v>3</v>
      </c>
      <c r="AC28" s="346">
        <f t="shared" si="12"/>
        <v>1</v>
      </c>
      <c r="AD28" s="344">
        <v>0</v>
      </c>
      <c r="AE28" s="344">
        <v>3.5</v>
      </c>
      <c r="AF28" s="344">
        <v>3</v>
      </c>
      <c r="AG28" s="344">
        <f t="shared" si="13"/>
        <v>2.1666666666666665</v>
      </c>
      <c r="AH28" s="347">
        <v>4.8</v>
      </c>
      <c r="AI28" s="345">
        <v>5</v>
      </c>
      <c r="AJ28" s="345">
        <f t="shared" si="14"/>
        <v>4.9000000000000004</v>
      </c>
      <c r="AK28" s="347">
        <v>0</v>
      </c>
      <c r="AL28" s="345">
        <v>3</v>
      </c>
      <c r="AM28" s="345">
        <v>1</v>
      </c>
      <c r="AN28" s="345"/>
      <c r="AO28" s="346">
        <f t="shared" si="15"/>
        <v>1</v>
      </c>
      <c r="AP28" s="348">
        <v>4.5</v>
      </c>
    </row>
    <row r="29" spans="2:42" ht="17.25" customHeight="1">
      <c r="B29" s="319">
        <v>84504892011</v>
      </c>
      <c r="C29" s="320" t="s">
        <v>164</v>
      </c>
      <c r="D29" s="267"/>
      <c r="E29" s="263">
        <f t="shared" si="0"/>
        <v>0</v>
      </c>
      <c r="F29" s="263">
        <f t="shared" si="1"/>
        <v>0</v>
      </c>
      <c r="G29" s="263">
        <f t="shared" si="2"/>
        <v>0</v>
      </c>
      <c r="H29" s="263">
        <f t="shared" si="6"/>
        <v>0</v>
      </c>
      <c r="I29" s="263">
        <f t="shared" si="3"/>
        <v>0</v>
      </c>
      <c r="J29" s="263">
        <f t="shared" si="4"/>
        <v>0</v>
      </c>
      <c r="K29" s="263">
        <f t="shared" si="5"/>
        <v>0</v>
      </c>
      <c r="L29" s="263">
        <f t="shared" si="7"/>
        <v>0</v>
      </c>
      <c r="M29" s="263"/>
      <c r="N29" s="263">
        <f t="shared" si="8"/>
        <v>0</v>
      </c>
      <c r="O29" s="321">
        <f t="shared" si="9"/>
        <v>0</v>
      </c>
      <c r="P29" s="265"/>
      <c r="Q29" s="414">
        <f t="shared" si="16"/>
        <v>0</v>
      </c>
      <c r="R29" s="262"/>
      <c r="S29" s="263"/>
      <c r="T29" s="263"/>
      <c r="U29" s="263">
        <f t="shared" si="10"/>
        <v>0</v>
      </c>
      <c r="V29" s="262"/>
      <c r="W29" s="263"/>
      <c r="X29" s="263"/>
      <c r="Y29" s="263">
        <f t="shared" si="11"/>
        <v>0</v>
      </c>
      <c r="Z29" s="262"/>
      <c r="AA29" s="263"/>
      <c r="AB29" s="263"/>
      <c r="AC29" s="265">
        <f t="shared" si="12"/>
        <v>0</v>
      </c>
      <c r="AD29" s="267"/>
      <c r="AE29" s="267"/>
      <c r="AF29" s="267"/>
      <c r="AG29" s="267">
        <f t="shared" si="13"/>
        <v>0</v>
      </c>
      <c r="AH29" s="262"/>
      <c r="AI29" s="263"/>
      <c r="AJ29" s="263">
        <f t="shared" si="14"/>
        <v>0</v>
      </c>
      <c r="AK29" s="262"/>
      <c r="AL29" s="263"/>
      <c r="AM29" s="263"/>
      <c r="AN29" s="263"/>
      <c r="AO29" s="265">
        <f t="shared" si="15"/>
        <v>0</v>
      </c>
      <c r="AP29" s="266"/>
    </row>
    <row r="30" spans="2:42" ht="17.25" customHeight="1">
      <c r="B30" s="319">
        <v>84504912011</v>
      </c>
      <c r="C30" s="320" t="s">
        <v>165</v>
      </c>
      <c r="D30" s="267"/>
      <c r="E30" s="263">
        <f t="shared" si="0"/>
        <v>0</v>
      </c>
      <c r="F30" s="263">
        <f t="shared" si="1"/>
        <v>0</v>
      </c>
      <c r="G30" s="263">
        <f t="shared" si="2"/>
        <v>0</v>
      </c>
      <c r="H30" s="263">
        <f t="shared" si="6"/>
        <v>0</v>
      </c>
      <c r="I30" s="263">
        <f t="shared" si="3"/>
        <v>0</v>
      </c>
      <c r="J30" s="263">
        <f t="shared" si="4"/>
        <v>0</v>
      </c>
      <c r="K30" s="263">
        <f t="shared" si="5"/>
        <v>0</v>
      </c>
      <c r="L30" s="263">
        <f t="shared" si="7"/>
        <v>0</v>
      </c>
      <c r="M30" s="263"/>
      <c r="N30" s="263">
        <f t="shared" si="8"/>
        <v>0</v>
      </c>
      <c r="O30" s="321">
        <f t="shared" si="9"/>
        <v>0</v>
      </c>
      <c r="P30" s="265"/>
      <c r="Q30" s="414">
        <f t="shared" si="16"/>
        <v>0</v>
      </c>
      <c r="R30" s="262"/>
      <c r="S30" s="263"/>
      <c r="T30" s="263"/>
      <c r="U30" s="263">
        <f t="shared" si="10"/>
        <v>0</v>
      </c>
      <c r="V30" s="262"/>
      <c r="W30" s="263"/>
      <c r="X30" s="263"/>
      <c r="Y30" s="263">
        <f t="shared" si="11"/>
        <v>0</v>
      </c>
      <c r="Z30" s="262"/>
      <c r="AA30" s="263"/>
      <c r="AB30" s="263"/>
      <c r="AC30" s="265">
        <f t="shared" si="12"/>
        <v>0</v>
      </c>
      <c r="AD30" s="267"/>
      <c r="AE30" s="267"/>
      <c r="AF30" s="267"/>
      <c r="AG30" s="267">
        <f t="shared" si="13"/>
        <v>0</v>
      </c>
      <c r="AH30" s="262"/>
      <c r="AI30" s="263"/>
      <c r="AJ30" s="263">
        <f t="shared" si="14"/>
        <v>0</v>
      </c>
      <c r="AK30" s="262"/>
      <c r="AL30" s="263"/>
      <c r="AM30" s="263"/>
      <c r="AN30" s="263"/>
      <c r="AO30" s="265">
        <f t="shared" si="15"/>
        <v>0</v>
      </c>
      <c r="AP30" s="266"/>
    </row>
    <row r="31" spans="2:42" ht="17.25" customHeight="1">
      <c r="B31" s="319">
        <v>84504972011</v>
      </c>
      <c r="C31" s="320" t="s">
        <v>166</v>
      </c>
      <c r="D31" s="267"/>
      <c r="E31" s="263">
        <f t="shared" si="0"/>
        <v>4.5666666666666664</v>
      </c>
      <c r="F31" s="263">
        <f t="shared" si="1"/>
        <v>4.166666666666667</v>
      </c>
      <c r="G31" s="263">
        <f t="shared" si="2"/>
        <v>2.7666666666666671</v>
      </c>
      <c r="H31" s="263">
        <f t="shared" si="6"/>
        <v>3.3333333333333335</v>
      </c>
      <c r="I31" s="263">
        <f t="shared" si="3"/>
        <v>5</v>
      </c>
      <c r="J31" s="263">
        <f t="shared" si="4"/>
        <v>3.75</v>
      </c>
      <c r="K31" s="263">
        <f t="shared" si="5"/>
        <v>4</v>
      </c>
      <c r="L31" s="263">
        <f t="shared" si="7"/>
        <v>2.8490000000000002</v>
      </c>
      <c r="M31" s="263">
        <v>60</v>
      </c>
      <c r="N31" s="263">
        <f t="shared" si="8"/>
        <v>3</v>
      </c>
      <c r="O31" s="321">
        <f t="shared" si="9"/>
        <v>4.0490000000000004</v>
      </c>
      <c r="P31" s="265"/>
      <c r="Q31" s="414"/>
      <c r="R31" s="262">
        <v>4.5</v>
      </c>
      <c r="S31" s="263">
        <v>4.4000000000000004</v>
      </c>
      <c r="T31" s="263">
        <v>4.8</v>
      </c>
      <c r="U31" s="263">
        <f t="shared" si="10"/>
        <v>4.5666666666666664</v>
      </c>
      <c r="V31" s="262">
        <v>3.5</v>
      </c>
      <c r="W31" s="263">
        <v>4</v>
      </c>
      <c r="X31" s="263">
        <v>5</v>
      </c>
      <c r="Y31" s="263">
        <f t="shared" si="11"/>
        <v>4.166666666666667</v>
      </c>
      <c r="Z31" s="262">
        <v>3.5</v>
      </c>
      <c r="AA31" s="263">
        <v>4.8</v>
      </c>
      <c r="AB31" s="263"/>
      <c r="AC31" s="265">
        <f t="shared" si="12"/>
        <v>2.7666666666666671</v>
      </c>
      <c r="AD31" s="267">
        <v>3.2</v>
      </c>
      <c r="AE31" s="267">
        <v>3.4</v>
      </c>
      <c r="AF31" s="267">
        <v>3.4</v>
      </c>
      <c r="AG31" s="267">
        <f t="shared" si="13"/>
        <v>3.3333333333333335</v>
      </c>
      <c r="AH31" s="262">
        <v>5</v>
      </c>
      <c r="AI31" s="263">
        <v>5</v>
      </c>
      <c r="AJ31" s="263">
        <f t="shared" si="14"/>
        <v>5</v>
      </c>
      <c r="AK31" s="262">
        <v>3.2</v>
      </c>
      <c r="AL31" s="263">
        <v>3.4</v>
      </c>
      <c r="AM31" s="263">
        <v>3.4</v>
      </c>
      <c r="AN31" s="263">
        <v>5</v>
      </c>
      <c r="AO31" s="265">
        <f t="shared" si="15"/>
        <v>3.75</v>
      </c>
      <c r="AP31" s="266">
        <v>4</v>
      </c>
    </row>
    <row r="32" spans="2:42" s="215" customFormat="1" ht="17.25" customHeight="1">
      <c r="B32" s="374">
        <v>84505002011</v>
      </c>
      <c r="C32" s="375" t="s">
        <v>167</v>
      </c>
      <c r="D32" s="279"/>
      <c r="E32" s="275">
        <f t="shared" si="0"/>
        <v>2.8000000000000003</v>
      </c>
      <c r="F32" s="275">
        <f t="shared" si="1"/>
        <v>3.1</v>
      </c>
      <c r="G32" s="275">
        <f t="shared" si="2"/>
        <v>2.3666666666666667</v>
      </c>
      <c r="H32" s="275">
        <f t="shared" si="6"/>
        <v>0.33333333333333331</v>
      </c>
      <c r="I32" s="275">
        <f t="shared" si="3"/>
        <v>4.55</v>
      </c>
      <c r="J32" s="275">
        <f t="shared" si="4"/>
        <v>0.95</v>
      </c>
      <c r="K32" s="275">
        <f t="shared" si="5"/>
        <v>3.3</v>
      </c>
      <c r="L32" s="275">
        <f t="shared" si="7"/>
        <v>1.7725000000000002</v>
      </c>
      <c r="M32" s="275">
        <v>44</v>
      </c>
      <c r="N32" s="275">
        <f t="shared" si="8"/>
        <v>2.2000000000000002</v>
      </c>
      <c r="O32" s="275">
        <f t="shared" si="9"/>
        <v>2.6525000000000003</v>
      </c>
      <c r="P32" s="277"/>
      <c r="Q32" s="414">
        <f t="shared" si="16"/>
        <v>1.3262500000000002</v>
      </c>
      <c r="R32" s="274">
        <v>2.2999999999999998</v>
      </c>
      <c r="S32" s="275">
        <v>3.1</v>
      </c>
      <c r="T32" s="275">
        <v>3</v>
      </c>
      <c r="U32" s="275">
        <f t="shared" si="10"/>
        <v>2.8000000000000003</v>
      </c>
      <c r="V32" s="274">
        <v>3</v>
      </c>
      <c r="W32" s="275">
        <v>3.3</v>
      </c>
      <c r="X32" s="275">
        <v>3</v>
      </c>
      <c r="Y32" s="275">
        <f t="shared" si="11"/>
        <v>3.1</v>
      </c>
      <c r="Z32" s="274">
        <v>2.8</v>
      </c>
      <c r="AA32" s="275">
        <v>3</v>
      </c>
      <c r="AB32" s="275">
        <v>1.3</v>
      </c>
      <c r="AC32" s="277">
        <f t="shared" si="12"/>
        <v>2.3666666666666667</v>
      </c>
      <c r="AD32" s="279">
        <v>1</v>
      </c>
      <c r="AE32" s="279"/>
      <c r="AF32" s="279"/>
      <c r="AG32" s="279">
        <f t="shared" si="13"/>
        <v>0.33333333333333331</v>
      </c>
      <c r="AH32" s="274">
        <v>4.0999999999999996</v>
      </c>
      <c r="AI32" s="275">
        <v>5</v>
      </c>
      <c r="AJ32" s="275">
        <f t="shared" si="14"/>
        <v>4.55</v>
      </c>
      <c r="AK32" s="274">
        <v>1</v>
      </c>
      <c r="AL32" s="275">
        <v>1.5</v>
      </c>
      <c r="AM32" s="275">
        <v>1.3</v>
      </c>
      <c r="AN32" s="275"/>
      <c r="AO32" s="277">
        <f t="shared" si="15"/>
        <v>0.95</v>
      </c>
      <c r="AP32" s="278">
        <v>3.3</v>
      </c>
    </row>
    <row r="33" spans="2:42" s="398" customFormat="1" ht="17.25" customHeight="1">
      <c r="B33" s="399">
        <v>84505042011</v>
      </c>
      <c r="C33" s="400" t="s">
        <v>168</v>
      </c>
      <c r="D33" s="401"/>
      <c r="E33" s="402">
        <f t="shared" si="0"/>
        <v>4.2333333333333334</v>
      </c>
      <c r="F33" s="402">
        <f t="shared" si="1"/>
        <v>3.8666666666666667</v>
      </c>
      <c r="G33" s="402">
        <f t="shared" si="2"/>
        <v>3.5666666666666664</v>
      </c>
      <c r="H33" s="402">
        <f t="shared" si="6"/>
        <v>3.1666666666666665</v>
      </c>
      <c r="I33" s="402">
        <f t="shared" si="3"/>
        <v>5</v>
      </c>
      <c r="J33" s="402">
        <f t="shared" si="4"/>
        <v>2.5499999999999998</v>
      </c>
      <c r="K33" s="402">
        <f t="shared" si="5"/>
        <v>4</v>
      </c>
      <c r="L33" s="402">
        <f t="shared" si="7"/>
        <v>2.7643333333333331</v>
      </c>
      <c r="M33" s="402">
        <v>33</v>
      </c>
      <c r="N33" s="402">
        <f t="shared" si="8"/>
        <v>1.65</v>
      </c>
      <c r="O33" s="402">
        <f t="shared" si="9"/>
        <v>3.4243333333333332</v>
      </c>
      <c r="P33" s="403"/>
      <c r="Q33" s="414"/>
      <c r="R33" s="404">
        <v>4.2</v>
      </c>
      <c r="S33" s="402">
        <v>4.3</v>
      </c>
      <c r="T33" s="402">
        <v>4.2</v>
      </c>
      <c r="U33" s="402">
        <f t="shared" si="10"/>
        <v>4.2333333333333334</v>
      </c>
      <c r="V33" s="404">
        <v>4.3</v>
      </c>
      <c r="W33" s="402">
        <v>4.3</v>
      </c>
      <c r="X33" s="402">
        <v>3</v>
      </c>
      <c r="Y33" s="402">
        <f t="shared" si="11"/>
        <v>3.8666666666666667</v>
      </c>
      <c r="Z33" s="404">
        <v>1.7</v>
      </c>
      <c r="AA33" s="402">
        <v>5</v>
      </c>
      <c r="AB33" s="402">
        <v>4</v>
      </c>
      <c r="AC33" s="403">
        <f t="shared" si="12"/>
        <v>3.5666666666666664</v>
      </c>
      <c r="AD33" s="401">
        <v>2</v>
      </c>
      <c r="AE33" s="401">
        <v>4.5</v>
      </c>
      <c r="AF33" s="401">
        <v>3</v>
      </c>
      <c r="AG33" s="401">
        <f t="shared" si="13"/>
        <v>3.1666666666666665</v>
      </c>
      <c r="AH33" s="404">
        <v>5</v>
      </c>
      <c r="AI33" s="402">
        <v>5</v>
      </c>
      <c r="AJ33" s="402">
        <f t="shared" si="14"/>
        <v>5</v>
      </c>
      <c r="AK33" s="404">
        <v>1.7</v>
      </c>
      <c r="AL33" s="402">
        <v>4</v>
      </c>
      <c r="AM33" s="402">
        <v>4.5</v>
      </c>
      <c r="AN33" s="402"/>
      <c r="AO33" s="403">
        <f t="shared" si="15"/>
        <v>2.5499999999999998</v>
      </c>
      <c r="AP33" s="405">
        <v>4</v>
      </c>
    </row>
    <row r="34" spans="2:42" s="373" customFormat="1" ht="17.25" customHeight="1">
      <c r="B34" s="366">
        <v>84505142011</v>
      </c>
      <c r="C34" s="367" t="s">
        <v>169</v>
      </c>
      <c r="D34" s="368"/>
      <c r="E34" s="369">
        <f t="shared" si="0"/>
        <v>3.4333333333333336</v>
      </c>
      <c r="F34" s="369">
        <f t="shared" si="1"/>
        <v>4.0333333333333332</v>
      </c>
      <c r="G34" s="369">
        <f t="shared" si="2"/>
        <v>3.3333333333333335</v>
      </c>
      <c r="H34" s="369">
        <f t="shared" si="6"/>
        <v>1.0999999999999999</v>
      </c>
      <c r="I34" s="369">
        <f t="shared" si="3"/>
        <v>4.5</v>
      </c>
      <c r="J34" s="369">
        <f t="shared" si="4"/>
        <v>0.875</v>
      </c>
      <c r="K34" s="369">
        <f t="shared" si="5"/>
        <v>4</v>
      </c>
      <c r="L34" s="369">
        <f t="shared" si="7"/>
        <v>2.2518333333333334</v>
      </c>
      <c r="M34" s="369">
        <v>40</v>
      </c>
      <c r="N34" s="369">
        <f t="shared" si="8"/>
        <v>2</v>
      </c>
      <c r="O34" s="369">
        <f t="shared" si="9"/>
        <v>3.0518333333333336</v>
      </c>
      <c r="P34" s="370"/>
      <c r="Q34" s="414"/>
      <c r="R34" s="371">
        <v>3</v>
      </c>
      <c r="S34" s="369">
        <v>3</v>
      </c>
      <c r="T34" s="369">
        <v>4.3</v>
      </c>
      <c r="U34" s="369">
        <f t="shared" si="10"/>
        <v>3.4333333333333336</v>
      </c>
      <c r="V34" s="371">
        <v>4.8</v>
      </c>
      <c r="W34" s="369">
        <v>3.8</v>
      </c>
      <c r="X34" s="369">
        <v>3.5</v>
      </c>
      <c r="Y34" s="369">
        <f t="shared" si="11"/>
        <v>4.0333333333333332</v>
      </c>
      <c r="Z34" s="371">
        <v>5</v>
      </c>
      <c r="AA34" s="369">
        <v>1.5</v>
      </c>
      <c r="AB34" s="369">
        <v>3.5</v>
      </c>
      <c r="AC34" s="370">
        <f t="shared" si="12"/>
        <v>3.3333333333333335</v>
      </c>
      <c r="AD34" s="368">
        <v>1.3</v>
      </c>
      <c r="AE34" s="368">
        <v>2</v>
      </c>
      <c r="AF34" s="368">
        <v>0</v>
      </c>
      <c r="AG34" s="368">
        <f t="shared" si="13"/>
        <v>1.0999999999999999</v>
      </c>
      <c r="AH34" s="371">
        <v>4</v>
      </c>
      <c r="AI34" s="369">
        <v>5</v>
      </c>
      <c r="AJ34" s="369">
        <f t="shared" si="14"/>
        <v>4.5</v>
      </c>
      <c r="AK34" s="371">
        <v>1.5</v>
      </c>
      <c r="AL34" s="369">
        <v>2</v>
      </c>
      <c r="AM34" s="369">
        <v>0</v>
      </c>
      <c r="AN34" s="369"/>
      <c r="AO34" s="370">
        <f t="shared" si="15"/>
        <v>0.875</v>
      </c>
      <c r="AP34" s="372">
        <v>4</v>
      </c>
    </row>
    <row r="35" spans="2:42" ht="17.25" customHeight="1">
      <c r="B35" s="319">
        <v>84505162011</v>
      </c>
      <c r="C35" s="320" t="s">
        <v>170</v>
      </c>
      <c r="D35" s="267"/>
      <c r="E35" s="263">
        <f t="shared" si="0"/>
        <v>0</v>
      </c>
      <c r="F35" s="263">
        <f t="shared" si="1"/>
        <v>0</v>
      </c>
      <c r="G35" s="263">
        <f t="shared" si="2"/>
        <v>0</v>
      </c>
      <c r="H35" s="263">
        <f t="shared" si="6"/>
        <v>0</v>
      </c>
      <c r="I35" s="263">
        <f t="shared" si="3"/>
        <v>0</v>
      </c>
      <c r="J35" s="263">
        <f t="shared" si="4"/>
        <v>0</v>
      </c>
      <c r="K35" s="263">
        <f t="shared" si="5"/>
        <v>0</v>
      </c>
      <c r="L35" s="263">
        <f t="shared" si="7"/>
        <v>0</v>
      </c>
      <c r="M35" s="263"/>
      <c r="N35" s="263">
        <f t="shared" si="8"/>
        <v>0</v>
      </c>
      <c r="O35" s="321">
        <f t="shared" si="9"/>
        <v>0</v>
      </c>
      <c r="P35" s="265"/>
      <c r="Q35" s="414">
        <f t="shared" si="16"/>
        <v>0</v>
      </c>
      <c r="R35" s="262"/>
      <c r="S35" s="263"/>
      <c r="T35" s="263"/>
      <c r="U35" s="263">
        <f t="shared" si="10"/>
        <v>0</v>
      </c>
      <c r="V35" s="262"/>
      <c r="W35" s="263"/>
      <c r="X35" s="263"/>
      <c r="Y35" s="263">
        <f t="shared" si="11"/>
        <v>0</v>
      </c>
      <c r="Z35" s="262"/>
      <c r="AA35" s="263"/>
      <c r="AB35" s="263"/>
      <c r="AC35" s="265">
        <f t="shared" si="12"/>
        <v>0</v>
      </c>
      <c r="AD35" s="267"/>
      <c r="AE35" s="267"/>
      <c r="AF35" s="267"/>
      <c r="AG35" s="267">
        <f t="shared" si="13"/>
        <v>0</v>
      </c>
      <c r="AH35" s="262"/>
      <c r="AI35" s="263"/>
      <c r="AJ35" s="263">
        <f t="shared" si="14"/>
        <v>0</v>
      </c>
      <c r="AK35" s="262"/>
      <c r="AL35" s="263"/>
      <c r="AM35" s="263"/>
      <c r="AN35" s="263"/>
      <c r="AO35" s="265">
        <f t="shared" si="15"/>
        <v>0</v>
      </c>
      <c r="AP35" s="266"/>
    </row>
    <row r="36" spans="2:42" s="358" customFormat="1" ht="17.25" customHeight="1">
      <c r="B36" s="351">
        <v>84505172011</v>
      </c>
      <c r="C36" s="352" t="s">
        <v>171</v>
      </c>
      <c r="D36" s="353"/>
      <c r="E36" s="354">
        <f t="shared" si="0"/>
        <v>3.7666666666666671</v>
      </c>
      <c r="F36" s="354">
        <f t="shared" si="1"/>
        <v>3.6999999999999997</v>
      </c>
      <c r="G36" s="354">
        <f t="shared" si="2"/>
        <v>4.333333333333333</v>
      </c>
      <c r="H36" s="354">
        <f t="shared" si="6"/>
        <v>1.5</v>
      </c>
      <c r="I36" s="354">
        <f t="shared" si="3"/>
        <v>4.5</v>
      </c>
      <c r="J36" s="354">
        <f t="shared" si="4"/>
        <v>1</v>
      </c>
      <c r="K36" s="354">
        <f t="shared" si="5"/>
        <v>4</v>
      </c>
      <c r="L36" s="354">
        <f t="shared" si="7"/>
        <v>2.4643333333333333</v>
      </c>
      <c r="M36" s="354">
        <v>40</v>
      </c>
      <c r="N36" s="354">
        <f t="shared" si="8"/>
        <v>2</v>
      </c>
      <c r="O36" s="354">
        <f t="shared" si="9"/>
        <v>3.2643333333333331</v>
      </c>
      <c r="P36" s="355"/>
      <c r="Q36" s="414"/>
      <c r="R36" s="356">
        <v>2.8</v>
      </c>
      <c r="S36" s="354">
        <v>4</v>
      </c>
      <c r="T36" s="354">
        <v>4.5</v>
      </c>
      <c r="U36" s="354">
        <f t="shared" si="10"/>
        <v>3.7666666666666671</v>
      </c>
      <c r="V36" s="356">
        <v>3.3</v>
      </c>
      <c r="W36" s="354">
        <v>4.3</v>
      </c>
      <c r="X36" s="354">
        <v>3.5</v>
      </c>
      <c r="Y36" s="354">
        <f t="shared" si="11"/>
        <v>3.6999999999999997</v>
      </c>
      <c r="Z36" s="356">
        <v>5</v>
      </c>
      <c r="AA36" s="354">
        <v>5</v>
      </c>
      <c r="AB36" s="354">
        <v>3</v>
      </c>
      <c r="AC36" s="355">
        <f t="shared" si="12"/>
        <v>4.333333333333333</v>
      </c>
      <c r="AD36" s="353">
        <v>1.5</v>
      </c>
      <c r="AE36" s="353">
        <v>1.5</v>
      </c>
      <c r="AF36" s="353">
        <v>1.5</v>
      </c>
      <c r="AG36" s="353">
        <f t="shared" si="13"/>
        <v>1.5</v>
      </c>
      <c r="AH36" s="356">
        <v>4</v>
      </c>
      <c r="AI36" s="354">
        <v>5</v>
      </c>
      <c r="AJ36" s="354">
        <f t="shared" si="14"/>
        <v>4.5</v>
      </c>
      <c r="AK36" s="356">
        <v>1</v>
      </c>
      <c r="AL36" s="354">
        <v>1.5</v>
      </c>
      <c r="AM36" s="354">
        <v>1.5</v>
      </c>
      <c r="AN36" s="354"/>
      <c r="AO36" s="355">
        <f t="shared" si="15"/>
        <v>1</v>
      </c>
      <c r="AP36" s="357">
        <v>4</v>
      </c>
    </row>
    <row r="37" spans="2:42" s="215" customFormat="1" ht="17.25" customHeight="1">
      <c r="B37" s="374">
        <v>84505212011</v>
      </c>
      <c r="C37" s="375" t="s">
        <v>172</v>
      </c>
      <c r="D37" s="279"/>
      <c r="E37" s="275">
        <f t="shared" si="0"/>
        <v>3.6</v>
      </c>
      <c r="F37" s="275">
        <f t="shared" si="1"/>
        <v>3.5333333333333332</v>
      </c>
      <c r="G37" s="275">
        <f t="shared" si="2"/>
        <v>2.3666666666666667</v>
      </c>
      <c r="H37" s="275">
        <f t="shared" si="6"/>
        <v>1.2666666666666666</v>
      </c>
      <c r="I37" s="275">
        <f t="shared" si="3"/>
        <v>4.55</v>
      </c>
      <c r="J37" s="275">
        <f t="shared" si="4"/>
        <v>0.95</v>
      </c>
      <c r="K37" s="275">
        <f t="shared" si="5"/>
        <v>3.3</v>
      </c>
      <c r="L37" s="275">
        <f t="shared" si="7"/>
        <v>2.0138333333333334</v>
      </c>
      <c r="M37" s="275">
        <v>31</v>
      </c>
      <c r="N37" s="275">
        <f t="shared" si="8"/>
        <v>1.55</v>
      </c>
      <c r="O37" s="275">
        <f t="shared" si="9"/>
        <v>2.6338333333333335</v>
      </c>
      <c r="P37" s="277"/>
      <c r="Q37" s="414">
        <f t="shared" si="16"/>
        <v>1.3169166666666667</v>
      </c>
      <c r="R37" s="274">
        <v>3.8</v>
      </c>
      <c r="S37" s="275">
        <v>3.5</v>
      </c>
      <c r="T37" s="275">
        <v>3.5</v>
      </c>
      <c r="U37" s="275">
        <f t="shared" si="10"/>
        <v>3.6</v>
      </c>
      <c r="V37" s="274">
        <v>4</v>
      </c>
      <c r="W37" s="275">
        <v>3.6</v>
      </c>
      <c r="X37" s="275">
        <v>3</v>
      </c>
      <c r="Y37" s="275">
        <f t="shared" si="11"/>
        <v>3.5333333333333332</v>
      </c>
      <c r="Z37" s="274">
        <v>2.8</v>
      </c>
      <c r="AA37" s="275">
        <v>3</v>
      </c>
      <c r="AB37" s="275">
        <v>1.3</v>
      </c>
      <c r="AC37" s="277">
        <f t="shared" si="12"/>
        <v>2.3666666666666667</v>
      </c>
      <c r="AD37" s="279">
        <v>1.3</v>
      </c>
      <c r="AE37" s="279">
        <v>1.5</v>
      </c>
      <c r="AF37" s="279">
        <v>1</v>
      </c>
      <c r="AG37" s="279">
        <f t="shared" si="13"/>
        <v>1.2666666666666666</v>
      </c>
      <c r="AH37" s="274">
        <v>4.0999999999999996</v>
      </c>
      <c r="AI37" s="275">
        <v>5</v>
      </c>
      <c r="AJ37" s="275">
        <f t="shared" si="14"/>
        <v>4.55</v>
      </c>
      <c r="AK37" s="274">
        <v>1</v>
      </c>
      <c r="AL37" s="275">
        <v>1.5</v>
      </c>
      <c r="AM37" s="275">
        <v>1.3</v>
      </c>
      <c r="AN37" s="275"/>
      <c r="AO37" s="277">
        <f t="shared" si="15"/>
        <v>0.95</v>
      </c>
      <c r="AP37" s="278">
        <v>3.3</v>
      </c>
    </row>
    <row r="38" spans="2:42" ht="17.25" customHeight="1">
      <c r="B38" s="319">
        <v>84505232011</v>
      </c>
      <c r="C38" s="320" t="s">
        <v>173</v>
      </c>
      <c r="D38" s="267"/>
      <c r="E38" s="263">
        <f t="shared" si="0"/>
        <v>3.5</v>
      </c>
      <c r="F38" s="263">
        <f t="shared" si="1"/>
        <v>4.333333333333333</v>
      </c>
      <c r="G38" s="263">
        <f t="shared" si="2"/>
        <v>2.7666666666666671</v>
      </c>
      <c r="H38" s="263">
        <f t="shared" si="6"/>
        <v>3.1</v>
      </c>
      <c r="I38" s="263">
        <f t="shared" si="3"/>
        <v>5</v>
      </c>
      <c r="J38" s="263">
        <f t="shared" si="4"/>
        <v>3.5750000000000002</v>
      </c>
      <c r="K38" s="263">
        <f t="shared" si="5"/>
        <v>4</v>
      </c>
      <c r="L38" s="263">
        <f t="shared" si="7"/>
        <v>2.7001666666666666</v>
      </c>
      <c r="M38" s="263">
        <v>42</v>
      </c>
      <c r="N38" s="263">
        <f t="shared" si="8"/>
        <v>2.1</v>
      </c>
      <c r="O38" s="321">
        <f t="shared" si="9"/>
        <v>3.5401666666666665</v>
      </c>
      <c r="P38" s="265"/>
      <c r="Q38" s="414"/>
      <c r="R38" s="262">
        <v>2.7</v>
      </c>
      <c r="S38" s="263">
        <v>3.5</v>
      </c>
      <c r="T38" s="263">
        <v>4.3</v>
      </c>
      <c r="U38" s="263">
        <f t="shared" si="10"/>
        <v>3.5</v>
      </c>
      <c r="V38" s="262">
        <v>4</v>
      </c>
      <c r="W38" s="263">
        <v>4</v>
      </c>
      <c r="X38" s="263">
        <v>5</v>
      </c>
      <c r="Y38" s="263">
        <f t="shared" si="11"/>
        <v>4.333333333333333</v>
      </c>
      <c r="Z38" s="262">
        <v>3.5</v>
      </c>
      <c r="AA38" s="263">
        <v>4.8</v>
      </c>
      <c r="AB38" s="263"/>
      <c r="AC38" s="265">
        <f t="shared" si="12"/>
        <v>2.7666666666666671</v>
      </c>
      <c r="AD38" s="267">
        <v>2.5</v>
      </c>
      <c r="AE38" s="267">
        <v>3.4</v>
      </c>
      <c r="AF38" s="267">
        <v>3.4</v>
      </c>
      <c r="AG38" s="267">
        <f t="shared" si="13"/>
        <v>3.1</v>
      </c>
      <c r="AH38" s="262">
        <v>5</v>
      </c>
      <c r="AI38" s="263">
        <v>5</v>
      </c>
      <c r="AJ38" s="263">
        <f t="shared" si="14"/>
        <v>5</v>
      </c>
      <c r="AK38" s="262">
        <v>2.5</v>
      </c>
      <c r="AL38" s="263">
        <v>3.4</v>
      </c>
      <c r="AM38" s="263">
        <v>3.4</v>
      </c>
      <c r="AN38" s="263">
        <v>5</v>
      </c>
      <c r="AO38" s="265">
        <f t="shared" si="15"/>
        <v>3.5750000000000002</v>
      </c>
      <c r="AP38" s="266">
        <v>4</v>
      </c>
    </row>
    <row r="39" spans="2:42" s="395" customFormat="1" ht="17.25" customHeight="1">
      <c r="B39" s="388">
        <v>84505302011</v>
      </c>
      <c r="C39" s="389" t="s">
        <v>174</v>
      </c>
      <c r="D39" s="390"/>
      <c r="E39" s="391">
        <f t="shared" si="0"/>
        <v>3.9666666666666668</v>
      </c>
      <c r="F39" s="391">
        <f t="shared" si="1"/>
        <v>3.8666666666666667</v>
      </c>
      <c r="G39" s="391">
        <f t="shared" si="2"/>
        <v>2.9</v>
      </c>
      <c r="H39" s="391">
        <f t="shared" si="6"/>
        <v>2.2333333333333334</v>
      </c>
      <c r="I39" s="391">
        <f t="shared" si="3"/>
        <v>5</v>
      </c>
      <c r="J39" s="391">
        <f t="shared" si="4"/>
        <v>2.75</v>
      </c>
      <c r="K39" s="391">
        <f t="shared" si="5"/>
        <v>3.5</v>
      </c>
      <c r="L39" s="391">
        <f t="shared" si="7"/>
        <v>2.5023333333333335</v>
      </c>
      <c r="M39" s="391">
        <v>50</v>
      </c>
      <c r="N39" s="391">
        <f t="shared" si="8"/>
        <v>2.5</v>
      </c>
      <c r="O39" s="391">
        <f t="shared" si="9"/>
        <v>3.5023333333333335</v>
      </c>
      <c r="P39" s="392"/>
      <c r="Q39" s="414"/>
      <c r="R39" s="393">
        <v>4</v>
      </c>
      <c r="S39" s="391">
        <v>3.5</v>
      </c>
      <c r="T39" s="391">
        <v>4.4000000000000004</v>
      </c>
      <c r="U39" s="391">
        <f t="shared" si="10"/>
        <v>3.9666666666666668</v>
      </c>
      <c r="V39" s="393">
        <v>4.8</v>
      </c>
      <c r="W39" s="391">
        <v>3.8</v>
      </c>
      <c r="X39" s="391">
        <v>3</v>
      </c>
      <c r="Y39" s="391">
        <f t="shared" si="11"/>
        <v>3.8666666666666667</v>
      </c>
      <c r="Z39" s="393">
        <v>3</v>
      </c>
      <c r="AA39" s="391">
        <v>2.7</v>
      </c>
      <c r="AB39" s="391">
        <v>3</v>
      </c>
      <c r="AC39" s="392">
        <f t="shared" si="12"/>
        <v>2.9</v>
      </c>
      <c r="AD39" s="390">
        <v>2.7</v>
      </c>
      <c r="AE39" s="390"/>
      <c r="AF39" s="390">
        <v>4</v>
      </c>
      <c r="AG39" s="390">
        <f t="shared" si="13"/>
        <v>2.2333333333333334</v>
      </c>
      <c r="AH39" s="393">
        <v>5</v>
      </c>
      <c r="AI39" s="391">
        <v>5</v>
      </c>
      <c r="AJ39" s="391">
        <f t="shared" si="14"/>
        <v>5</v>
      </c>
      <c r="AK39" s="393">
        <v>5</v>
      </c>
      <c r="AL39" s="391">
        <v>2</v>
      </c>
      <c r="AM39" s="391">
        <v>4</v>
      </c>
      <c r="AN39" s="391"/>
      <c r="AO39" s="392">
        <f t="shared" si="15"/>
        <v>2.75</v>
      </c>
      <c r="AP39" s="394">
        <v>3.5</v>
      </c>
    </row>
    <row r="40" spans="2:42" s="358" customFormat="1" ht="17.25" customHeight="1" thickBot="1">
      <c r="B40" s="359">
        <v>84505322011</v>
      </c>
      <c r="C40" s="360" t="s">
        <v>175</v>
      </c>
      <c r="D40" s="361"/>
      <c r="E40" s="362">
        <f t="shared" si="0"/>
        <v>4.1333333333333337</v>
      </c>
      <c r="F40" s="362">
        <f t="shared" si="1"/>
        <v>3.6</v>
      </c>
      <c r="G40" s="362">
        <f t="shared" si="2"/>
        <v>4.333333333333333</v>
      </c>
      <c r="H40" s="354">
        <f t="shared" si="6"/>
        <v>1.3333333333333333</v>
      </c>
      <c r="I40" s="362">
        <f t="shared" si="3"/>
        <v>4.5</v>
      </c>
      <c r="J40" s="362">
        <f t="shared" si="4"/>
        <v>1.2</v>
      </c>
      <c r="K40" s="362">
        <f t="shared" si="5"/>
        <v>4</v>
      </c>
      <c r="L40" s="354">
        <f t="shared" si="7"/>
        <v>2.4996666666666667</v>
      </c>
      <c r="M40" s="362">
        <v>60</v>
      </c>
      <c r="N40" s="362">
        <f t="shared" si="8"/>
        <v>3</v>
      </c>
      <c r="O40" s="354">
        <f t="shared" si="9"/>
        <v>3.6996666666666664</v>
      </c>
      <c r="P40" s="363"/>
      <c r="Q40" s="414"/>
      <c r="R40" s="364">
        <v>3.5</v>
      </c>
      <c r="S40" s="362">
        <v>4.4000000000000004</v>
      </c>
      <c r="T40" s="362">
        <v>4.5</v>
      </c>
      <c r="U40" s="362">
        <f t="shared" si="10"/>
        <v>4.1333333333333337</v>
      </c>
      <c r="V40" s="364">
        <v>3.8</v>
      </c>
      <c r="W40" s="362">
        <v>3.5</v>
      </c>
      <c r="X40" s="362">
        <v>3.5</v>
      </c>
      <c r="Y40" s="362">
        <f t="shared" si="11"/>
        <v>3.6</v>
      </c>
      <c r="Z40" s="364">
        <v>5</v>
      </c>
      <c r="AA40" s="362">
        <v>5</v>
      </c>
      <c r="AB40" s="362">
        <v>3</v>
      </c>
      <c r="AC40" s="363">
        <f t="shared" si="12"/>
        <v>4.333333333333333</v>
      </c>
      <c r="AD40" s="361">
        <v>1</v>
      </c>
      <c r="AE40" s="361">
        <v>1.5</v>
      </c>
      <c r="AF40" s="361">
        <v>1.5</v>
      </c>
      <c r="AG40" s="353">
        <f t="shared" si="13"/>
        <v>1.3333333333333333</v>
      </c>
      <c r="AH40" s="364">
        <v>4</v>
      </c>
      <c r="AI40" s="362">
        <v>5</v>
      </c>
      <c r="AJ40" s="362">
        <f t="shared" si="14"/>
        <v>4.5</v>
      </c>
      <c r="AK40" s="364">
        <v>1.5</v>
      </c>
      <c r="AL40" s="362">
        <v>1.5</v>
      </c>
      <c r="AM40" s="362">
        <v>1.8</v>
      </c>
      <c r="AN40" s="362"/>
      <c r="AO40" s="363">
        <f t="shared" si="15"/>
        <v>1.2</v>
      </c>
      <c r="AP40" s="365">
        <v>4</v>
      </c>
    </row>
    <row r="41" spans="2:42" s="217" customFormat="1" ht="17.25" customHeight="1" thickBot="1">
      <c r="B41" s="217">
        <v>84504602011</v>
      </c>
      <c r="C41" s="217" t="s">
        <v>229</v>
      </c>
      <c r="D41" s="380"/>
      <c r="E41" s="381">
        <f t="shared" ref="E41" si="17">U41</f>
        <v>3.2333333333333329</v>
      </c>
      <c r="F41" s="381">
        <f t="shared" ref="F41" si="18">Y41</f>
        <v>3.9666666666666663</v>
      </c>
      <c r="G41" s="381">
        <f t="shared" ref="G41" si="19">AC41</f>
        <v>2.6666666666666665</v>
      </c>
      <c r="H41" s="287">
        <f t="shared" si="6"/>
        <v>1.8333333333333333</v>
      </c>
      <c r="I41" s="381">
        <f t="shared" ref="I41" si="20">AJ41</f>
        <v>3.8</v>
      </c>
      <c r="J41" s="381">
        <f t="shared" ref="J41" si="21">AO41</f>
        <v>2.4</v>
      </c>
      <c r="K41" s="381">
        <f t="shared" ref="K41" si="22">AP41</f>
        <v>4</v>
      </c>
      <c r="L41" s="287">
        <f t="shared" si="7"/>
        <v>2.3039999999999998</v>
      </c>
      <c r="M41" s="381">
        <v>53</v>
      </c>
      <c r="N41" s="381">
        <f t="shared" si="8"/>
        <v>2.65</v>
      </c>
      <c r="O41" s="287">
        <f t="shared" si="9"/>
        <v>3.3639999999999999</v>
      </c>
      <c r="P41" s="382"/>
      <c r="Q41" s="414"/>
      <c r="R41" s="383">
        <v>3.5</v>
      </c>
      <c r="S41" s="381">
        <v>3.2</v>
      </c>
      <c r="T41" s="381">
        <v>3</v>
      </c>
      <c r="U41" s="381">
        <f t="shared" si="10"/>
        <v>3.2333333333333329</v>
      </c>
      <c r="V41" s="383">
        <v>3.8</v>
      </c>
      <c r="W41" s="381">
        <v>4.8</v>
      </c>
      <c r="X41" s="381">
        <v>3.3</v>
      </c>
      <c r="Y41" s="381">
        <f t="shared" si="11"/>
        <v>3.9666666666666663</v>
      </c>
      <c r="Z41" s="383">
        <v>5</v>
      </c>
      <c r="AA41" s="381">
        <v>3</v>
      </c>
      <c r="AB41" s="381"/>
      <c r="AC41" s="382">
        <f t="shared" si="12"/>
        <v>2.6666666666666665</v>
      </c>
      <c r="AD41" s="380">
        <v>2.5</v>
      </c>
      <c r="AE41" s="380">
        <v>1</v>
      </c>
      <c r="AF41" s="380">
        <v>2</v>
      </c>
      <c r="AG41" s="291">
        <f t="shared" si="13"/>
        <v>1.8333333333333333</v>
      </c>
      <c r="AH41" s="383">
        <v>3.8</v>
      </c>
      <c r="AI41" s="381">
        <v>3.8</v>
      </c>
      <c r="AJ41" s="381">
        <f t="shared" si="14"/>
        <v>3.8</v>
      </c>
      <c r="AK41" s="383">
        <v>3.8</v>
      </c>
      <c r="AL41" s="381">
        <v>3.8</v>
      </c>
      <c r="AM41" s="381">
        <v>2</v>
      </c>
      <c r="AN41" s="381"/>
      <c r="AO41" s="384">
        <f t="shared" si="15"/>
        <v>2.4</v>
      </c>
      <c r="AP41" s="385">
        <v>4</v>
      </c>
    </row>
    <row r="42" spans="2:42" s="182" customFormat="1" ht="17.25" customHeight="1" thickBot="1">
      <c r="B42" s="182">
        <v>84502842011</v>
      </c>
      <c r="C42" s="182" t="s">
        <v>254</v>
      </c>
      <c r="D42" s="303"/>
      <c r="E42" s="299">
        <f t="shared" ref="E42" si="23">U42</f>
        <v>3.6333333333333333</v>
      </c>
      <c r="F42" s="299">
        <f t="shared" ref="F42" si="24">Y42</f>
        <v>3.7666666666666671</v>
      </c>
      <c r="G42" s="299">
        <f t="shared" ref="G42" si="25">AC42</f>
        <v>2.8333333333333335</v>
      </c>
      <c r="H42" s="299">
        <f t="shared" si="6"/>
        <v>2.1999999999999997</v>
      </c>
      <c r="I42" s="299">
        <f t="shared" ref="I42" si="26">AJ42</f>
        <v>2</v>
      </c>
      <c r="J42" s="299">
        <f t="shared" ref="J42" si="27">AO42</f>
        <v>2.4249999999999998</v>
      </c>
      <c r="K42" s="299">
        <f t="shared" ref="K42" si="28">AP42</f>
        <v>3.5</v>
      </c>
      <c r="L42" s="299">
        <f t="shared" si="7"/>
        <v>2.2538333333333336</v>
      </c>
      <c r="M42" s="299">
        <v>41</v>
      </c>
      <c r="N42" s="299">
        <f t="shared" si="8"/>
        <v>2.0499999999999998</v>
      </c>
      <c r="O42" s="299">
        <f t="shared" si="9"/>
        <v>3.0738333333333339</v>
      </c>
      <c r="P42" s="301"/>
      <c r="Q42" s="414"/>
      <c r="R42" s="298">
        <v>3</v>
      </c>
      <c r="S42" s="299">
        <v>3.9</v>
      </c>
      <c r="T42" s="299">
        <v>4</v>
      </c>
      <c r="U42" s="299">
        <f t="shared" si="10"/>
        <v>3.6333333333333333</v>
      </c>
      <c r="V42" s="298">
        <v>4.5</v>
      </c>
      <c r="W42" s="299">
        <v>3.3</v>
      </c>
      <c r="X42" s="299">
        <v>3.5</v>
      </c>
      <c r="Y42" s="299">
        <f t="shared" si="11"/>
        <v>3.7666666666666671</v>
      </c>
      <c r="Z42" s="303">
        <v>4.5</v>
      </c>
      <c r="AA42" s="303">
        <v>4</v>
      </c>
      <c r="AB42" s="299"/>
      <c r="AC42" s="301">
        <f t="shared" si="12"/>
        <v>2.8333333333333335</v>
      </c>
      <c r="AD42" s="303">
        <v>1.6</v>
      </c>
      <c r="AE42" s="303">
        <v>5</v>
      </c>
      <c r="AF42" s="303"/>
      <c r="AG42" s="303">
        <f t="shared" si="13"/>
        <v>2.1999999999999997</v>
      </c>
      <c r="AH42" s="298">
        <v>4</v>
      </c>
      <c r="AI42" s="299"/>
      <c r="AJ42" s="299">
        <f t="shared" si="14"/>
        <v>2</v>
      </c>
      <c r="AK42" s="298">
        <v>1.6</v>
      </c>
      <c r="AL42" s="299">
        <v>5</v>
      </c>
      <c r="AM42" s="299">
        <v>1.5</v>
      </c>
      <c r="AN42" s="299">
        <v>1.6</v>
      </c>
      <c r="AO42" s="300">
        <f t="shared" si="15"/>
        <v>2.4249999999999998</v>
      </c>
      <c r="AP42" s="339">
        <v>3.5</v>
      </c>
    </row>
    <row r="43" spans="2:42" ht="17.25" customHeight="1" thickBot="1">
      <c r="B43" s="119">
        <v>84506492011</v>
      </c>
      <c r="C43" s="119" t="s">
        <v>230</v>
      </c>
      <c r="D43" s="267"/>
      <c r="E43" s="263">
        <f t="shared" ref="E43" si="29">U43</f>
        <v>4.1000000000000005</v>
      </c>
      <c r="F43" s="263">
        <f t="shared" ref="F43" si="30">Y43</f>
        <v>4.5333333333333332</v>
      </c>
      <c r="G43" s="263">
        <f t="shared" ref="G43" si="31">AC43</f>
        <v>2.7666666666666671</v>
      </c>
      <c r="H43" s="263">
        <f t="shared" si="6"/>
        <v>2.8666666666666667</v>
      </c>
      <c r="I43" s="263">
        <f t="shared" ref="I43" si="32">AJ43</f>
        <v>5</v>
      </c>
      <c r="J43" s="263">
        <f t="shared" ref="J43" si="33">AO43</f>
        <v>3.4000000000000004</v>
      </c>
      <c r="K43" s="263">
        <f t="shared" ref="K43" si="34">AP43</f>
        <v>4</v>
      </c>
      <c r="L43" s="263">
        <f t="shared" si="7"/>
        <v>2.7553333333333332</v>
      </c>
      <c r="M43" s="263">
        <v>50</v>
      </c>
      <c r="N43" s="263">
        <f t="shared" si="8"/>
        <v>2.5</v>
      </c>
      <c r="O43" s="321">
        <f t="shared" si="9"/>
        <v>3.7553333333333332</v>
      </c>
      <c r="P43" s="265"/>
      <c r="Q43" s="414"/>
      <c r="R43" s="262">
        <v>4.2</v>
      </c>
      <c r="S43" s="263">
        <v>4.3</v>
      </c>
      <c r="T43" s="263">
        <v>3.8</v>
      </c>
      <c r="U43" s="263">
        <f t="shared" si="10"/>
        <v>4.1000000000000005</v>
      </c>
      <c r="V43" s="262">
        <v>4.3</v>
      </c>
      <c r="W43" s="263">
        <v>4.3</v>
      </c>
      <c r="X43" s="263">
        <v>5</v>
      </c>
      <c r="Y43" s="263">
        <f t="shared" si="11"/>
        <v>4.5333333333333332</v>
      </c>
      <c r="Z43" s="262">
        <v>3.5</v>
      </c>
      <c r="AA43" s="263">
        <v>4.8</v>
      </c>
      <c r="AB43" s="263"/>
      <c r="AC43" s="265">
        <f t="shared" si="12"/>
        <v>2.7666666666666671</v>
      </c>
      <c r="AD43" s="267">
        <v>1.8</v>
      </c>
      <c r="AE43" s="267">
        <v>3.4</v>
      </c>
      <c r="AF43" s="267">
        <v>3.4</v>
      </c>
      <c r="AG43" s="267">
        <f t="shared" si="13"/>
        <v>2.8666666666666667</v>
      </c>
      <c r="AH43" s="262">
        <v>5</v>
      </c>
      <c r="AI43" s="263">
        <v>5</v>
      </c>
      <c r="AJ43" s="263">
        <f t="shared" si="14"/>
        <v>5</v>
      </c>
      <c r="AK43" s="262">
        <v>1.8</v>
      </c>
      <c r="AL43" s="263">
        <v>3.4</v>
      </c>
      <c r="AM43" s="263">
        <v>3.4</v>
      </c>
      <c r="AN43" s="263">
        <v>5</v>
      </c>
      <c r="AO43" s="264">
        <f t="shared" si="15"/>
        <v>3.4000000000000004</v>
      </c>
      <c r="AP43" s="316">
        <v>4</v>
      </c>
    </row>
    <row r="44" spans="2:42" s="182" customFormat="1" ht="17.25" customHeight="1" thickBot="1">
      <c r="B44" s="182">
        <v>84505362011</v>
      </c>
      <c r="C44" s="182" t="s">
        <v>234</v>
      </c>
      <c r="D44" s="303"/>
      <c r="E44" s="299">
        <f t="shared" ref="E44" si="35">U44</f>
        <v>3.6999999999999997</v>
      </c>
      <c r="F44" s="299">
        <f t="shared" ref="F44" si="36">Y44</f>
        <v>3.6666666666666665</v>
      </c>
      <c r="G44" s="299">
        <f t="shared" ref="G44" si="37">AC44</f>
        <v>2.8333333333333335</v>
      </c>
      <c r="H44" s="299">
        <f t="shared" si="6"/>
        <v>2</v>
      </c>
      <c r="I44" s="299">
        <f t="shared" ref="I44" si="38">AJ44</f>
        <v>2</v>
      </c>
      <c r="J44" s="299">
        <f t="shared" ref="J44" si="39">AO44</f>
        <v>2.15</v>
      </c>
      <c r="K44" s="299">
        <f t="shared" ref="K44" si="40">AP44</f>
        <v>3.5</v>
      </c>
      <c r="L44" s="299">
        <f t="shared" si="7"/>
        <v>2.2023333333333333</v>
      </c>
      <c r="M44" s="299">
        <v>43</v>
      </c>
      <c r="N44" s="299">
        <f t="shared" si="8"/>
        <v>2.15</v>
      </c>
      <c r="O44" s="299">
        <f t="shared" si="9"/>
        <v>3.0623333333333331</v>
      </c>
      <c r="P44" s="301"/>
      <c r="Q44" s="414"/>
      <c r="R44" s="298">
        <v>3</v>
      </c>
      <c r="S44" s="299">
        <v>3.6</v>
      </c>
      <c r="T44" s="299">
        <v>4.5</v>
      </c>
      <c r="U44" s="299">
        <f t="shared" si="10"/>
        <v>3.6999999999999997</v>
      </c>
      <c r="V44" s="298">
        <v>3.3</v>
      </c>
      <c r="W44" s="299">
        <v>4.2</v>
      </c>
      <c r="X44" s="299">
        <v>3.5</v>
      </c>
      <c r="Y44" s="299">
        <f t="shared" si="11"/>
        <v>3.6666666666666665</v>
      </c>
      <c r="Z44" s="298">
        <v>4</v>
      </c>
      <c r="AA44" s="299">
        <v>4.5</v>
      </c>
      <c r="AB44" s="299"/>
      <c r="AC44" s="301">
        <f t="shared" si="12"/>
        <v>2.8333333333333335</v>
      </c>
      <c r="AD44" s="303">
        <v>1</v>
      </c>
      <c r="AE44" s="303">
        <v>5</v>
      </c>
      <c r="AF44" s="303"/>
      <c r="AG44" s="303">
        <f t="shared" si="13"/>
        <v>2</v>
      </c>
      <c r="AH44" s="298"/>
      <c r="AI44" s="299">
        <v>4</v>
      </c>
      <c r="AJ44" s="299">
        <f t="shared" si="14"/>
        <v>2</v>
      </c>
      <c r="AK44" s="298">
        <v>0.5</v>
      </c>
      <c r="AL44" s="299">
        <v>5</v>
      </c>
      <c r="AM44" s="299">
        <v>1.5</v>
      </c>
      <c r="AN44" s="299">
        <v>1.6</v>
      </c>
      <c r="AO44" s="300">
        <f t="shared" si="15"/>
        <v>2.15</v>
      </c>
      <c r="AP44" s="339">
        <v>3.5</v>
      </c>
    </row>
    <row r="45" spans="2:42" ht="17.25" customHeight="1" thickBot="1">
      <c r="B45" s="119">
        <v>84504362011</v>
      </c>
      <c r="C45" s="119" t="s">
        <v>231</v>
      </c>
      <c r="D45" s="267"/>
      <c r="E45" s="263">
        <f t="shared" ref="E45" si="41">U45</f>
        <v>4.166666666666667</v>
      </c>
      <c r="F45" s="263">
        <f t="shared" ref="F45" si="42">Y45</f>
        <v>4.5</v>
      </c>
      <c r="G45" s="263">
        <f t="shared" ref="G45" si="43">AC45</f>
        <v>2.7666666666666671</v>
      </c>
      <c r="H45" s="263">
        <f t="shared" si="6"/>
        <v>3.1333333333333333</v>
      </c>
      <c r="I45" s="263">
        <f t="shared" ref="I45" si="44">AJ45</f>
        <v>5</v>
      </c>
      <c r="J45" s="263">
        <f t="shared" ref="J45" si="45">AO45</f>
        <v>3.6</v>
      </c>
      <c r="K45" s="263">
        <f t="shared" ref="K45" si="46">AP45</f>
        <v>4</v>
      </c>
      <c r="L45" s="263">
        <f t="shared" si="7"/>
        <v>2.806</v>
      </c>
      <c r="M45" s="263">
        <v>36</v>
      </c>
      <c r="N45" s="263">
        <f t="shared" si="8"/>
        <v>1.8</v>
      </c>
      <c r="O45" s="321">
        <f t="shared" si="9"/>
        <v>3.5259999999999998</v>
      </c>
      <c r="P45" s="265"/>
      <c r="Q45" s="414"/>
      <c r="R45" s="262">
        <v>4.2</v>
      </c>
      <c r="S45" s="263">
        <v>4.3</v>
      </c>
      <c r="T45" s="263">
        <v>4</v>
      </c>
      <c r="U45" s="263">
        <f t="shared" si="10"/>
        <v>4.166666666666667</v>
      </c>
      <c r="V45" s="262">
        <v>4.2</v>
      </c>
      <c r="W45" s="263">
        <v>4.3</v>
      </c>
      <c r="X45" s="263">
        <v>5</v>
      </c>
      <c r="Y45" s="263">
        <f t="shared" si="11"/>
        <v>4.5</v>
      </c>
      <c r="Z45" s="262">
        <v>3.5</v>
      </c>
      <c r="AA45" s="263">
        <v>4.8</v>
      </c>
      <c r="AB45" s="263"/>
      <c r="AC45" s="265">
        <f t="shared" si="12"/>
        <v>2.7666666666666671</v>
      </c>
      <c r="AD45" s="267">
        <v>2.6</v>
      </c>
      <c r="AE45" s="267">
        <v>3.4</v>
      </c>
      <c r="AF45" s="267">
        <v>3.4</v>
      </c>
      <c r="AG45" s="267">
        <f t="shared" si="13"/>
        <v>3.1333333333333333</v>
      </c>
      <c r="AH45" s="262">
        <v>5</v>
      </c>
      <c r="AI45" s="263">
        <v>5</v>
      </c>
      <c r="AJ45" s="263">
        <f t="shared" si="14"/>
        <v>5</v>
      </c>
      <c r="AK45" s="262">
        <v>2.6</v>
      </c>
      <c r="AL45" s="263">
        <v>3.4</v>
      </c>
      <c r="AM45" s="263">
        <v>3.4</v>
      </c>
      <c r="AN45" s="263">
        <v>5</v>
      </c>
      <c r="AO45" s="264">
        <f t="shared" si="15"/>
        <v>3.6</v>
      </c>
      <c r="AP45" s="316">
        <v>4</v>
      </c>
    </row>
    <row r="46" spans="2:42" s="395" customFormat="1" ht="17.25" customHeight="1" thickBot="1">
      <c r="B46" s="395">
        <v>84504902011</v>
      </c>
      <c r="C46" s="395" t="s">
        <v>233</v>
      </c>
      <c r="D46" s="390"/>
      <c r="E46" s="391">
        <f t="shared" ref="E46" si="47">U46</f>
        <v>3.8333333333333335</v>
      </c>
      <c r="F46" s="391">
        <f t="shared" ref="F46" si="48">Y46</f>
        <v>4.1333333333333337</v>
      </c>
      <c r="G46" s="391">
        <f t="shared" ref="G46" si="49">AC46</f>
        <v>2</v>
      </c>
      <c r="H46" s="391">
        <f t="shared" si="6"/>
        <v>1.3333333333333333</v>
      </c>
      <c r="I46" s="391">
        <f t="shared" ref="I46" si="50">AJ46</f>
        <v>5</v>
      </c>
      <c r="J46" s="391">
        <f t="shared" ref="J46" si="51">AO46</f>
        <v>2.75</v>
      </c>
      <c r="K46" s="391">
        <f t="shared" ref="K46" si="52">AP46</f>
        <v>3.5</v>
      </c>
      <c r="L46" s="391">
        <f t="shared" si="7"/>
        <v>2.2843333333333335</v>
      </c>
      <c r="M46" s="391">
        <v>51</v>
      </c>
      <c r="N46" s="391">
        <f t="shared" si="8"/>
        <v>2.5499999999999998</v>
      </c>
      <c r="O46" s="391">
        <f t="shared" si="9"/>
        <v>3.304333333333334</v>
      </c>
      <c r="P46" s="392"/>
      <c r="Q46" s="414"/>
      <c r="R46" s="393">
        <v>3.5</v>
      </c>
      <c r="S46" s="391">
        <v>4</v>
      </c>
      <c r="T46" s="391">
        <v>4</v>
      </c>
      <c r="U46" s="391">
        <f t="shared" si="10"/>
        <v>3.8333333333333335</v>
      </c>
      <c r="V46" s="393">
        <v>4.9000000000000004</v>
      </c>
      <c r="W46" s="391">
        <v>4.5</v>
      </c>
      <c r="X46" s="391">
        <v>3</v>
      </c>
      <c r="Y46" s="391">
        <f t="shared" si="11"/>
        <v>4.1333333333333337</v>
      </c>
      <c r="Z46" s="393">
        <v>3</v>
      </c>
      <c r="AA46" s="391"/>
      <c r="AB46" s="391">
        <v>3</v>
      </c>
      <c r="AC46" s="392">
        <f t="shared" si="12"/>
        <v>2</v>
      </c>
      <c r="AD46" s="390"/>
      <c r="AE46" s="390"/>
      <c r="AF46" s="390">
        <v>4</v>
      </c>
      <c r="AG46" s="390">
        <f t="shared" si="13"/>
        <v>1.3333333333333333</v>
      </c>
      <c r="AH46" s="393">
        <v>5</v>
      </c>
      <c r="AI46" s="391">
        <v>5</v>
      </c>
      <c r="AJ46" s="391">
        <f t="shared" si="14"/>
        <v>5</v>
      </c>
      <c r="AK46" s="393">
        <v>5</v>
      </c>
      <c r="AL46" s="391">
        <v>2</v>
      </c>
      <c r="AM46" s="391">
        <v>4</v>
      </c>
      <c r="AN46" s="391"/>
      <c r="AO46" s="396">
        <f t="shared" si="15"/>
        <v>2.75</v>
      </c>
      <c r="AP46" s="397">
        <v>3.5</v>
      </c>
    </row>
    <row r="47" spans="2:42" ht="17.25" customHeight="1" thickBot="1">
      <c r="C47" s="119" t="s">
        <v>240</v>
      </c>
      <c r="D47" s="267"/>
      <c r="E47" s="263">
        <f t="shared" ref="E47" si="53">U47</f>
        <v>3.1666666666666665</v>
      </c>
      <c r="F47" s="263">
        <f t="shared" ref="F47" si="54">Y47</f>
        <v>3.3666666666666667</v>
      </c>
      <c r="G47" s="263">
        <f t="shared" ref="G47" si="55">AC47</f>
        <v>1.9333333333333333</v>
      </c>
      <c r="H47" s="263">
        <f t="shared" ref="H47" si="56">AG47</f>
        <v>0.33333333333333331</v>
      </c>
      <c r="I47" s="263">
        <f t="shared" ref="I47" si="57">AJ47</f>
        <v>4.1500000000000004</v>
      </c>
      <c r="J47" s="263">
        <f t="shared" ref="J47" si="58">AO47</f>
        <v>0.92500000000000004</v>
      </c>
      <c r="K47" s="263">
        <f t="shared" ref="K47" si="59">AP47</f>
        <v>3.3</v>
      </c>
      <c r="L47" s="263">
        <f t="shared" ref="L47" si="60">(E47*0.12+F47*0.12+G47*0.16+H47*0.1+I47*0.05+J47*0.1+K47*0.1)</f>
        <v>1.7566666666666668</v>
      </c>
      <c r="M47" s="263">
        <v>38</v>
      </c>
      <c r="N47" s="263">
        <f t="shared" si="8"/>
        <v>1.9</v>
      </c>
      <c r="O47" s="391">
        <f t="shared" si="9"/>
        <v>2.5166666666666666</v>
      </c>
      <c r="P47" s="265"/>
      <c r="Q47" s="414">
        <f t="shared" si="16"/>
        <v>1.2583333333333333</v>
      </c>
      <c r="R47" s="262">
        <v>3</v>
      </c>
      <c r="S47" s="263">
        <v>3.5</v>
      </c>
      <c r="T47" s="263">
        <v>3</v>
      </c>
      <c r="U47" s="263">
        <f t="shared" ref="U47" si="61">(R47+S47+T47)/3</f>
        <v>3.1666666666666665</v>
      </c>
      <c r="V47" s="262">
        <v>3.3</v>
      </c>
      <c r="W47" s="263">
        <v>3.8</v>
      </c>
      <c r="X47" s="263">
        <v>3</v>
      </c>
      <c r="Y47" s="263">
        <f t="shared" ref="Y47" si="62">(V47+W47+X47)/3</f>
        <v>3.3666666666666667</v>
      </c>
      <c r="Z47" s="262">
        <v>2.8</v>
      </c>
      <c r="AA47" s="263">
        <v>3</v>
      </c>
      <c r="AB47" s="263"/>
      <c r="AC47" s="265">
        <f t="shared" ref="AC47" si="63">(Z47+AA47+AB47)/3</f>
        <v>1.9333333333333333</v>
      </c>
      <c r="AD47" s="267">
        <v>1</v>
      </c>
      <c r="AE47" s="267"/>
      <c r="AF47" s="267"/>
      <c r="AG47" s="267">
        <f t="shared" ref="AG47" si="64">(AF47+AE47+AD47)/3</f>
        <v>0.33333333333333331</v>
      </c>
      <c r="AH47" s="262">
        <v>3.3</v>
      </c>
      <c r="AI47" s="263">
        <v>5</v>
      </c>
      <c r="AJ47" s="263">
        <f t="shared" ref="AJ47" si="65">(AI47+AH47)/2</f>
        <v>4.1500000000000004</v>
      </c>
      <c r="AK47" s="262">
        <v>1</v>
      </c>
      <c r="AL47" s="263">
        <v>1.5</v>
      </c>
      <c r="AM47" s="263">
        <v>1.2</v>
      </c>
      <c r="AN47" s="263"/>
      <c r="AO47" s="264">
        <f t="shared" ref="AO47" si="66">(AN47+AM47+AL47+AK47)/4</f>
        <v>0.92500000000000004</v>
      </c>
      <c r="AP47" s="316">
        <v>3.3</v>
      </c>
    </row>
  </sheetData>
  <sortState ref="B1:B30">
    <sortCondition ref="B1"/>
  </sortState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P32"/>
  <sheetViews>
    <sheetView tabSelected="1" zoomScale="80" zoomScaleNormal="80" workbookViewId="0">
      <selection activeCell="C4" sqref="C3:C4"/>
    </sheetView>
  </sheetViews>
  <sheetFormatPr baseColWidth="10" defaultRowHeight="15"/>
  <cols>
    <col min="1" max="1" width="4.140625" style="119" customWidth="1"/>
    <col min="2" max="2" width="14.7109375" style="119" customWidth="1"/>
    <col min="3" max="3" width="38.5703125" style="119" customWidth="1"/>
    <col min="4" max="11" width="4.28515625" style="119" customWidth="1"/>
    <col min="12" max="12" width="5.140625" style="119" customWidth="1"/>
    <col min="13" max="42" width="4.28515625" style="119" customWidth="1"/>
    <col min="43" max="43" width="11.42578125" style="119" customWidth="1"/>
    <col min="44" max="16384" width="11.42578125" style="119"/>
  </cols>
  <sheetData>
    <row r="1" spans="2:42" ht="28.5">
      <c r="E1" s="115" t="s">
        <v>3</v>
      </c>
    </row>
    <row r="2" spans="2:42">
      <c r="AF2" s="119" t="s">
        <v>4</v>
      </c>
    </row>
    <row r="4" spans="2:42">
      <c r="AE4" s="119" t="s">
        <v>7</v>
      </c>
    </row>
    <row r="5" spans="2:42" ht="15.75" thickBot="1">
      <c r="E5" s="119" t="s">
        <v>8</v>
      </c>
      <c r="K5" s="119" t="s">
        <v>2</v>
      </c>
      <c r="L5" s="119">
        <v>0.4</v>
      </c>
      <c r="O5" s="119">
        <v>1</v>
      </c>
      <c r="P5" s="119" t="s">
        <v>9</v>
      </c>
      <c r="T5" s="119" t="s">
        <v>39</v>
      </c>
      <c r="Y5" s="119" t="s">
        <v>10</v>
      </c>
      <c r="AF5" s="119" t="s">
        <v>11</v>
      </c>
      <c r="AL5" s="119" t="s">
        <v>12</v>
      </c>
    </row>
    <row r="6" spans="2:42" ht="15.75" thickBot="1">
      <c r="B6" s="79"/>
      <c r="C6" s="109" t="s">
        <v>48</v>
      </c>
      <c r="D6" s="123"/>
      <c r="E6" s="123"/>
      <c r="F6" s="123" t="s">
        <v>15</v>
      </c>
      <c r="G6" s="123"/>
      <c r="H6" s="123" t="s">
        <v>227</v>
      </c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 t="s">
        <v>213</v>
      </c>
      <c r="T6" s="123"/>
      <c r="U6" s="123"/>
      <c r="V6" s="123"/>
      <c r="W6" s="123" t="s">
        <v>214</v>
      </c>
      <c r="X6" s="123"/>
      <c r="Y6" s="123"/>
      <c r="Z6" s="123" t="s">
        <v>235</v>
      </c>
      <c r="AA6" s="123"/>
      <c r="AB6" s="123"/>
      <c r="AC6" s="123"/>
      <c r="AD6" s="123"/>
      <c r="AE6" s="123" t="s">
        <v>218</v>
      </c>
      <c r="AF6" s="123"/>
      <c r="AG6" s="123"/>
      <c r="AH6" s="110" t="s">
        <v>220</v>
      </c>
      <c r="AI6" s="111"/>
      <c r="AJ6" s="111"/>
      <c r="AK6" s="119" t="s">
        <v>225</v>
      </c>
      <c r="AP6" s="113"/>
    </row>
    <row r="7" spans="2:42" ht="15.75">
      <c r="B7" s="79"/>
      <c r="C7" s="109" t="s">
        <v>21</v>
      </c>
      <c r="D7" s="110" t="s">
        <v>22</v>
      </c>
      <c r="E7" s="111">
        <v>1</v>
      </c>
      <c r="F7" s="111">
        <v>2</v>
      </c>
      <c r="G7" s="111">
        <v>3</v>
      </c>
      <c r="H7" s="111">
        <v>4</v>
      </c>
      <c r="I7" s="111">
        <v>5</v>
      </c>
      <c r="J7" s="111">
        <v>6</v>
      </c>
      <c r="K7" s="111">
        <v>7</v>
      </c>
      <c r="L7" s="111">
        <v>0.7</v>
      </c>
      <c r="M7" s="111" t="s">
        <v>23</v>
      </c>
      <c r="N7" s="111" t="s">
        <v>247</v>
      </c>
      <c r="O7" s="111" t="s">
        <v>228</v>
      </c>
      <c r="P7" s="111" t="s">
        <v>1</v>
      </c>
      <c r="Q7" s="112" t="s">
        <v>47</v>
      </c>
      <c r="R7" s="110" t="s">
        <v>207</v>
      </c>
      <c r="S7" s="111" t="s">
        <v>208</v>
      </c>
      <c r="T7" s="111" t="s">
        <v>206</v>
      </c>
      <c r="U7" s="111" t="s">
        <v>209</v>
      </c>
      <c r="V7" s="110" t="s">
        <v>210</v>
      </c>
      <c r="W7" s="111" t="s">
        <v>211</v>
      </c>
      <c r="X7" s="111" t="s">
        <v>212</v>
      </c>
      <c r="Y7" s="111" t="s">
        <v>209</v>
      </c>
      <c r="Z7" s="114" t="s">
        <v>243</v>
      </c>
      <c r="AA7" s="114" t="s">
        <v>244</v>
      </c>
      <c r="AB7" s="114" t="s">
        <v>245</v>
      </c>
      <c r="AC7" s="114" t="s">
        <v>209</v>
      </c>
      <c r="AD7" s="110" t="s">
        <v>215</v>
      </c>
      <c r="AE7" s="111" t="s">
        <v>216</v>
      </c>
      <c r="AF7" s="111" t="s">
        <v>217</v>
      </c>
      <c r="AG7" s="111" t="s">
        <v>18</v>
      </c>
      <c r="AH7" s="105" t="s">
        <v>219</v>
      </c>
      <c r="AI7" s="134" t="s">
        <v>219</v>
      </c>
      <c r="AJ7" s="79" t="s">
        <v>209</v>
      </c>
      <c r="AK7" s="110" t="s">
        <v>221</v>
      </c>
      <c r="AL7" s="111" t="s">
        <v>222</v>
      </c>
      <c r="AM7" s="111" t="s">
        <v>223</v>
      </c>
      <c r="AN7" s="111" t="s">
        <v>224</v>
      </c>
      <c r="AO7" s="124" t="s">
        <v>28</v>
      </c>
      <c r="AP7" s="108" t="s">
        <v>226</v>
      </c>
    </row>
    <row r="8" spans="2:42">
      <c r="B8" s="79"/>
      <c r="C8" s="109" t="s">
        <v>35</v>
      </c>
      <c r="D8" s="262"/>
      <c r="E8" s="263">
        <f>U8</f>
        <v>5</v>
      </c>
      <c r="F8" s="263">
        <f>Y8</f>
        <v>5</v>
      </c>
      <c r="G8" s="263">
        <f>AG8</f>
        <v>5</v>
      </c>
      <c r="H8" s="263">
        <f>AJ8</f>
        <v>5</v>
      </c>
      <c r="I8" s="263">
        <f>AO8</f>
        <v>5</v>
      </c>
      <c r="J8" s="263">
        <v>5</v>
      </c>
      <c r="K8" s="263">
        <f t="shared" ref="K8:K30" si="0">AP8</f>
        <v>5</v>
      </c>
      <c r="L8" s="263">
        <f>(E8*0.12+F8*0.12+G8*0.16+H8*0.05+I8*0.1+K8*0.15)</f>
        <v>3.5</v>
      </c>
      <c r="M8" s="263">
        <v>100</v>
      </c>
      <c r="N8" s="263">
        <f>M8*5/100</f>
        <v>5</v>
      </c>
      <c r="O8" s="263">
        <f>M8*5/100</f>
        <v>5</v>
      </c>
      <c r="P8" s="263">
        <f>L8+M8*0.4*5/100</f>
        <v>5.5</v>
      </c>
      <c r="Q8" s="265"/>
      <c r="R8" s="262">
        <v>5</v>
      </c>
      <c r="S8" s="263">
        <v>5</v>
      </c>
      <c r="T8" s="263">
        <v>5</v>
      </c>
      <c r="U8" s="263">
        <f>(R8+S8+T8)/3</f>
        <v>5</v>
      </c>
      <c r="V8" s="262">
        <v>5</v>
      </c>
      <c r="W8" s="263">
        <v>5</v>
      </c>
      <c r="X8" s="263">
        <v>5</v>
      </c>
      <c r="Y8" s="263">
        <f>(V8+W8+X8)/3</f>
        <v>5</v>
      </c>
      <c r="Z8" s="267">
        <v>5</v>
      </c>
      <c r="AA8" s="267">
        <v>5</v>
      </c>
      <c r="AB8" s="267">
        <v>5</v>
      </c>
      <c r="AC8" s="267">
        <f>(AB8+AA8+Z8)/3</f>
        <v>5</v>
      </c>
      <c r="AD8" s="262">
        <v>5</v>
      </c>
      <c r="AE8" s="263">
        <v>5</v>
      </c>
      <c r="AF8" s="263">
        <v>5</v>
      </c>
      <c r="AG8" s="263">
        <f>(AD8+AE8+AF8)/3</f>
        <v>5</v>
      </c>
      <c r="AH8" s="262">
        <v>5</v>
      </c>
      <c r="AI8" s="263">
        <v>5</v>
      </c>
      <c r="AJ8" s="263">
        <f>(AI8+AH8)/2</f>
        <v>5</v>
      </c>
      <c r="AK8" s="262">
        <v>5</v>
      </c>
      <c r="AL8" s="263">
        <v>5</v>
      </c>
      <c r="AM8" s="263">
        <v>5</v>
      </c>
      <c r="AN8" s="263">
        <v>5</v>
      </c>
      <c r="AO8" s="264">
        <f>(AN8+AM8+AL8+AK8)/4</f>
        <v>5</v>
      </c>
      <c r="AP8" s="266">
        <v>5</v>
      </c>
    </row>
    <row r="9" spans="2:42" s="189" customFormat="1">
      <c r="B9" s="190"/>
      <c r="C9" s="191"/>
      <c r="D9" s="306"/>
      <c r="E9" s="307">
        <f t="shared" ref="E9:E30" si="1">U9</f>
        <v>0</v>
      </c>
      <c r="F9" s="307">
        <f t="shared" ref="F9:F30" si="2">Y9</f>
        <v>5</v>
      </c>
      <c r="G9" s="307">
        <f t="shared" ref="G9:G30" si="3">AG9</f>
        <v>5</v>
      </c>
      <c r="H9" s="307">
        <f t="shared" ref="H9:H30" si="4">AJ9</f>
        <v>5</v>
      </c>
      <c r="I9" s="307">
        <f t="shared" ref="I9:I30" si="5">AO9</f>
        <v>5</v>
      </c>
      <c r="J9" s="307"/>
      <c r="K9" s="307">
        <f t="shared" si="0"/>
        <v>6</v>
      </c>
      <c r="L9" s="263"/>
      <c r="M9" s="307"/>
      <c r="N9" s="263"/>
      <c r="O9" s="307"/>
      <c r="P9" s="307">
        <f t="shared" ref="P9:P30" si="6">L9+M9*0.4*5/100</f>
        <v>0</v>
      </c>
      <c r="Q9" s="308"/>
      <c r="R9" s="309"/>
      <c r="S9" s="307"/>
      <c r="T9" s="307"/>
      <c r="U9" s="307">
        <f t="shared" ref="U9:U30" si="7">(R9+S9+T9)/3</f>
        <v>0</v>
      </c>
      <c r="V9" s="309">
        <v>5</v>
      </c>
      <c r="W9" s="307">
        <v>5</v>
      </c>
      <c r="X9" s="307">
        <v>5</v>
      </c>
      <c r="Y9" s="307">
        <f t="shared" ref="Y9:Y30" si="8">(V9+W9+X9)/3</f>
        <v>5</v>
      </c>
      <c r="Z9" s="306"/>
      <c r="AA9" s="306"/>
      <c r="AB9" s="306"/>
      <c r="AC9" s="267">
        <f t="shared" ref="AC9:AC30" si="9">(AB9+AA9+Z9)/3</f>
        <v>0</v>
      </c>
      <c r="AD9" s="309">
        <v>5</v>
      </c>
      <c r="AE9" s="307">
        <v>5</v>
      </c>
      <c r="AF9" s="307">
        <v>5</v>
      </c>
      <c r="AG9" s="307">
        <f t="shared" ref="AG9:AG30" si="10">(AD9+AE9+AF9)/3</f>
        <v>5</v>
      </c>
      <c r="AH9" s="309">
        <v>5</v>
      </c>
      <c r="AI9" s="307">
        <v>5</v>
      </c>
      <c r="AJ9" s="307">
        <f t="shared" ref="AJ9:AJ30" si="11">(AI9+AH9)/2</f>
        <v>5</v>
      </c>
      <c r="AK9" s="309">
        <v>5</v>
      </c>
      <c r="AL9" s="307">
        <v>5</v>
      </c>
      <c r="AM9" s="307">
        <v>5</v>
      </c>
      <c r="AN9" s="307">
        <v>5</v>
      </c>
      <c r="AO9" s="310">
        <f t="shared" ref="AO9:AO30" si="12">(AN9+AM9+AL9+AK9)/4</f>
        <v>5</v>
      </c>
      <c r="AP9" s="311">
        <v>6</v>
      </c>
    </row>
    <row r="10" spans="2:42">
      <c r="B10" s="126">
        <v>84502632011</v>
      </c>
      <c r="C10" s="127" t="s">
        <v>76</v>
      </c>
      <c r="D10" s="267"/>
      <c r="E10" s="263">
        <f t="shared" si="1"/>
        <v>3.8333333333333335</v>
      </c>
      <c r="F10" s="263">
        <f t="shared" si="2"/>
        <v>3.6333333333333333</v>
      </c>
      <c r="G10" s="263">
        <f t="shared" si="3"/>
        <v>5</v>
      </c>
      <c r="H10" s="263">
        <f t="shared" si="4"/>
        <v>2.4</v>
      </c>
      <c r="I10" s="263">
        <f t="shared" si="5"/>
        <v>2.625</v>
      </c>
      <c r="J10" s="263">
        <f>AC10</f>
        <v>1.5</v>
      </c>
      <c r="K10" s="263">
        <f t="shared" si="0"/>
        <v>3</v>
      </c>
      <c r="L10" s="263">
        <f>(E10*0.12+F10*0.12+G10*0.16+H10*0.05+I10*0.1+K10*0.15+J10*0.1)</f>
        <v>2.6785000000000001</v>
      </c>
      <c r="M10" s="263">
        <v>46</v>
      </c>
      <c r="N10" s="263">
        <f t="shared" ref="N10:N29" si="13">M10*5/100</f>
        <v>2.2999999999999998</v>
      </c>
      <c r="O10" s="263">
        <f>L10+M10*0.4*5/100</f>
        <v>3.5985000000000005</v>
      </c>
      <c r="P10" s="263">
        <f t="shared" si="6"/>
        <v>3.5985000000000005</v>
      </c>
      <c r="Q10" s="265"/>
      <c r="R10" s="262">
        <v>3.2</v>
      </c>
      <c r="S10" s="263">
        <v>3.8</v>
      </c>
      <c r="T10" s="263">
        <v>4.5</v>
      </c>
      <c r="U10" s="263">
        <f t="shared" si="7"/>
        <v>3.8333333333333335</v>
      </c>
      <c r="V10" s="262">
        <v>3.9</v>
      </c>
      <c r="W10" s="263">
        <v>3</v>
      </c>
      <c r="X10" s="263">
        <v>4</v>
      </c>
      <c r="Y10" s="263">
        <f t="shared" si="8"/>
        <v>3.6333333333333333</v>
      </c>
      <c r="Z10" s="267">
        <v>1</v>
      </c>
      <c r="AA10" s="267">
        <v>3.5</v>
      </c>
      <c r="AB10" s="267"/>
      <c r="AC10" s="267">
        <f t="shared" si="9"/>
        <v>1.5</v>
      </c>
      <c r="AD10" s="262">
        <v>5</v>
      </c>
      <c r="AE10" s="263">
        <v>5</v>
      </c>
      <c r="AF10" s="263">
        <f>(AE10+AD10)/2</f>
        <v>5</v>
      </c>
      <c r="AG10" s="263">
        <f t="shared" si="10"/>
        <v>5</v>
      </c>
      <c r="AH10" s="262">
        <v>4.8</v>
      </c>
      <c r="AI10" s="263"/>
      <c r="AJ10" s="263">
        <f t="shared" si="11"/>
        <v>2.4</v>
      </c>
      <c r="AK10" s="262">
        <v>1</v>
      </c>
      <c r="AL10" s="263">
        <v>5</v>
      </c>
      <c r="AM10" s="263">
        <v>1</v>
      </c>
      <c r="AN10" s="263">
        <v>3.5</v>
      </c>
      <c r="AO10" s="264">
        <f t="shared" si="12"/>
        <v>2.625</v>
      </c>
      <c r="AP10" s="266">
        <v>3</v>
      </c>
    </row>
    <row r="11" spans="2:42">
      <c r="B11" s="126">
        <v>84504292011</v>
      </c>
      <c r="C11" s="127" t="s">
        <v>77</v>
      </c>
      <c r="D11" s="267"/>
      <c r="E11" s="263">
        <f t="shared" si="1"/>
        <v>2.7666666666666671</v>
      </c>
      <c r="F11" s="263">
        <f t="shared" si="2"/>
        <v>3.5</v>
      </c>
      <c r="G11" s="263">
        <f t="shared" si="3"/>
        <v>4.5</v>
      </c>
      <c r="H11" s="263">
        <f t="shared" si="4"/>
        <v>4.25</v>
      </c>
      <c r="I11" s="263">
        <f t="shared" si="5"/>
        <v>2</v>
      </c>
      <c r="J11" s="263">
        <f t="shared" ref="J11:J29" si="14">AC11</f>
        <v>1.1666666666666667</v>
      </c>
      <c r="K11" s="263">
        <f t="shared" si="0"/>
        <v>3.5</v>
      </c>
      <c r="L11" s="263">
        <f t="shared" ref="L11:L29" si="15">(E11*0.12+F11*0.12+G11*0.16+H11*0.05+I11*0.1+K11*0.15+J11*0.1)</f>
        <v>2.5261666666666667</v>
      </c>
      <c r="M11" s="263">
        <v>39</v>
      </c>
      <c r="N11" s="263">
        <f t="shared" si="13"/>
        <v>1.95</v>
      </c>
      <c r="O11" s="263">
        <f t="shared" ref="O11:O27" si="16">L11+M11*0.4*5/100</f>
        <v>3.3061666666666669</v>
      </c>
      <c r="P11" s="263">
        <f t="shared" si="6"/>
        <v>3.3061666666666669</v>
      </c>
      <c r="Q11" s="265"/>
      <c r="R11" s="262">
        <v>1.5</v>
      </c>
      <c r="S11" s="263">
        <v>2</v>
      </c>
      <c r="T11" s="263">
        <v>4.8</v>
      </c>
      <c r="U11" s="263">
        <f t="shared" si="7"/>
        <v>2.7666666666666671</v>
      </c>
      <c r="V11" s="262">
        <v>3.8</v>
      </c>
      <c r="W11" s="263">
        <v>3.7</v>
      </c>
      <c r="X11" s="263">
        <v>3</v>
      </c>
      <c r="Y11" s="263">
        <f t="shared" si="8"/>
        <v>3.5</v>
      </c>
      <c r="Z11" s="267">
        <v>1</v>
      </c>
      <c r="AA11" s="267">
        <v>1</v>
      </c>
      <c r="AB11" s="267">
        <v>1.5</v>
      </c>
      <c r="AC11" s="267">
        <f t="shared" si="9"/>
        <v>1.1666666666666667</v>
      </c>
      <c r="AD11" s="262">
        <v>5</v>
      </c>
      <c r="AE11" s="263">
        <v>4.7</v>
      </c>
      <c r="AF11" s="263">
        <v>3.8</v>
      </c>
      <c r="AG11" s="263">
        <f t="shared" si="10"/>
        <v>4.5</v>
      </c>
      <c r="AH11" s="262">
        <v>3.5</v>
      </c>
      <c r="AI11" s="263">
        <v>5</v>
      </c>
      <c r="AJ11" s="263">
        <f t="shared" si="11"/>
        <v>4.25</v>
      </c>
      <c r="AK11" s="262">
        <v>1</v>
      </c>
      <c r="AL11" s="263">
        <v>1</v>
      </c>
      <c r="AM11" s="263">
        <v>1.5</v>
      </c>
      <c r="AN11" s="263">
        <v>4.5</v>
      </c>
      <c r="AO11" s="264">
        <f t="shared" si="12"/>
        <v>2</v>
      </c>
      <c r="AP11" s="266">
        <v>3.5</v>
      </c>
    </row>
    <row r="12" spans="2:42">
      <c r="B12" s="126">
        <v>84550022011</v>
      </c>
      <c r="C12" s="127" t="s">
        <v>177</v>
      </c>
      <c r="D12" s="267"/>
      <c r="E12" s="263">
        <f t="shared" si="1"/>
        <v>3.4333333333333336</v>
      </c>
      <c r="F12" s="263">
        <f t="shared" si="2"/>
        <v>3.6666666666666665</v>
      </c>
      <c r="G12" s="263">
        <f t="shared" si="3"/>
        <v>4.5</v>
      </c>
      <c r="H12" s="263">
        <f t="shared" si="4"/>
        <v>4.5</v>
      </c>
      <c r="I12" s="263">
        <f t="shared" si="5"/>
        <v>1.325</v>
      </c>
      <c r="J12" s="263">
        <f t="shared" si="14"/>
        <v>0.93333333333333324</v>
      </c>
      <c r="K12" s="263">
        <f t="shared" si="0"/>
        <v>4.5</v>
      </c>
      <c r="L12" s="263">
        <f t="shared" si="15"/>
        <v>2.6978333333333335</v>
      </c>
      <c r="M12" s="263">
        <v>33</v>
      </c>
      <c r="N12" s="263">
        <f t="shared" si="13"/>
        <v>1.65</v>
      </c>
      <c r="O12" s="263">
        <f t="shared" si="16"/>
        <v>3.3578333333333337</v>
      </c>
      <c r="P12" s="263">
        <f t="shared" si="6"/>
        <v>3.3578333333333337</v>
      </c>
      <c r="Q12" s="265"/>
      <c r="R12" s="262">
        <v>2.5</v>
      </c>
      <c r="S12" s="263">
        <v>3.8</v>
      </c>
      <c r="T12" s="263">
        <v>4</v>
      </c>
      <c r="U12" s="263">
        <f t="shared" si="7"/>
        <v>3.4333333333333336</v>
      </c>
      <c r="V12" s="262">
        <v>3</v>
      </c>
      <c r="W12" s="263">
        <v>4.5</v>
      </c>
      <c r="X12" s="263">
        <v>3.5</v>
      </c>
      <c r="Y12" s="263">
        <f t="shared" si="8"/>
        <v>3.6666666666666665</v>
      </c>
      <c r="Z12" s="267">
        <v>1.3</v>
      </c>
      <c r="AA12" s="267">
        <v>1.5</v>
      </c>
      <c r="AB12" s="267"/>
      <c r="AC12" s="267">
        <f t="shared" si="9"/>
        <v>0.93333333333333324</v>
      </c>
      <c r="AD12" s="262">
        <v>4</v>
      </c>
      <c r="AE12" s="263">
        <v>5</v>
      </c>
      <c r="AF12" s="263">
        <f t="shared" ref="AF12:AF30" si="17">(AE12+AD12)/2</f>
        <v>4.5</v>
      </c>
      <c r="AG12" s="263">
        <f t="shared" si="10"/>
        <v>4.5</v>
      </c>
      <c r="AH12" s="262">
        <v>4</v>
      </c>
      <c r="AI12" s="263">
        <v>5</v>
      </c>
      <c r="AJ12" s="263">
        <f t="shared" si="11"/>
        <v>4.5</v>
      </c>
      <c r="AK12" s="262">
        <v>1.5</v>
      </c>
      <c r="AL12" s="263">
        <v>1.5</v>
      </c>
      <c r="AM12" s="263">
        <v>1</v>
      </c>
      <c r="AN12" s="263">
        <v>1.3</v>
      </c>
      <c r="AO12" s="264">
        <f t="shared" si="12"/>
        <v>1.325</v>
      </c>
      <c r="AP12" s="266">
        <v>4.5</v>
      </c>
    </row>
    <row r="13" spans="2:42">
      <c r="B13" s="126">
        <v>84502642011</v>
      </c>
      <c r="C13" s="127" t="s">
        <v>116</v>
      </c>
      <c r="D13" s="267"/>
      <c r="E13" s="263">
        <f t="shared" si="1"/>
        <v>3.8333333333333335</v>
      </c>
      <c r="F13" s="263">
        <f t="shared" si="2"/>
        <v>3.8333333333333335</v>
      </c>
      <c r="G13" s="263">
        <f t="shared" si="3"/>
        <v>4.5</v>
      </c>
      <c r="H13" s="263">
        <f t="shared" si="4"/>
        <v>4.5</v>
      </c>
      <c r="I13" s="263">
        <f t="shared" si="5"/>
        <v>1.125</v>
      </c>
      <c r="J13" s="263">
        <f t="shared" si="14"/>
        <v>1.1666666666666667</v>
      </c>
      <c r="K13" s="263">
        <f t="shared" si="0"/>
        <v>4.5</v>
      </c>
      <c r="L13" s="263">
        <f t="shared" si="15"/>
        <v>2.769166666666667</v>
      </c>
      <c r="M13" s="263">
        <v>34</v>
      </c>
      <c r="N13" s="263">
        <f t="shared" si="13"/>
        <v>1.7</v>
      </c>
      <c r="O13" s="263">
        <f t="shared" si="16"/>
        <v>3.4491666666666672</v>
      </c>
      <c r="P13" s="263">
        <f t="shared" si="6"/>
        <v>3.4491666666666672</v>
      </c>
      <c r="Q13" s="265"/>
      <c r="R13" s="262">
        <v>4.2</v>
      </c>
      <c r="S13" s="263">
        <v>3.5</v>
      </c>
      <c r="T13" s="263">
        <v>3.8</v>
      </c>
      <c r="U13" s="263">
        <f t="shared" si="7"/>
        <v>3.8333333333333335</v>
      </c>
      <c r="V13" s="262">
        <v>4</v>
      </c>
      <c r="W13" s="263">
        <v>4</v>
      </c>
      <c r="X13" s="263">
        <v>3.5</v>
      </c>
      <c r="Y13" s="263">
        <f t="shared" si="8"/>
        <v>3.8333333333333335</v>
      </c>
      <c r="Z13" s="267">
        <v>1</v>
      </c>
      <c r="AA13" s="267">
        <v>1</v>
      </c>
      <c r="AB13" s="267">
        <v>1.5</v>
      </c>
      <c r="AC13" s="267">
        <f t="shared" si="9"/>
        <v>1.1666666666666667</v>
      </c>
      <c r="AD13" s="262">
        <v>4</v>
      </c>
      <c r="AE13" s="263">
        <v>5</v>
      </c>
      <c r="AF13" s="263">
        <f t="shared" si="17"/>
        <v>4.5</v>
      </c>
      <c r="AG13" s="263">
        <f t="shared" si="10"/>
        <v>4.5</v>
      </c>
      <c r="AH13" s="262">
        <v>4</v>
      </c>
      <c r="AI13" s="263">
        <v>5</v>
      </c>
      <c r="AJ13" s="263">
        <f t="shared" si="11"/>
        <v>4.5</v>
      </c>
      <c r="AK13" s="262">
        <v>1</v>
      </c>
      <c r="AL13" s="263">
        <v>1.5</v>
      </c>
      <c r="AM13" s="263">
        <v>1</v>
      </c>
      <c r="AN13" s="263">
        <v>1</v>
      </c>
      <c r="AO13" s="264">
        <f t="shared" si="12"/>
        <v>1.125</v>
      </c>
      <c r="AP13" s="266">
        <v>4.5</v>
      </c>
    </row>
    <row r="14" spans="2:42">
      <c r="B14" s="126">
        <v>84502652011</v>
      </c>
      <c r="C14" s="128" t="s">
        <v>117</v>
      </c>
      <c r="D14" s="267"/>
      <c r="E14" s="263">
        <f t="shared" si="1"/>
        <v>4.6000000000000005</v>
      </c>
      <c r="F14" s="263">
        <f t="shared" si="2"/>
        <v>4.3</v>
      </c>
      <c r="G14" s="263">
        <f t="shared" si="3"/>
        <v>4.5</v>
      </c>
      <c r="H14" s="263">
        <f t="shared" si="4"/>
        <v>4.25</v>
      </c>
      <c r="I14" s="263">
        <f t="shared" si="5"/>
        <v>2.6749999999999998</v>
      </c>
      <c r="J14" s="263">
        <f t="shared" si="14"/>
        <v>2.5666666666666669</v>
      </c>
      <c r="K14" s="263">
        <f t="shared" si="0"/>
        <v>3</v>
      </c>
      <c r="L14" s="263">
        <f t="shared" si="15"/>
        <v>2.9746666666666668</v>
      </c>
      <c r="M14" s="263">
        <v>58</v>
      </c>
      <c r="N14" s="263">
        <f t="shared" si="13"/>
        <v>2.9</v>
      </c>
      <c r="O14" s="263">
        <f t="shared" si="16"/>
        <v>4.1346666666666669</v>
      </c>
      <c r="P14" s="263">
        <f t="shared" si="6"/>
        <v>4.1346666666666669</v>
      </c>
      <c r="Q14" s="265"/>
      <c r="R14" s="262">
        <v>4.4000000000000004</v>
      </c>
      <c r="S14" s="263">
        <v>4.7</v>
      </c>
      <c r="T14" s="263">
        <v>4.7</v>
      </c>
      <c r="U14" s="263">
        <f t="shared" si="7"/>
        <v>4.6000000000000005</v>
      </c>
      <c r="V14" s="262">
        <v>3.2</v>
      </c>
      <c r="W14" s="263">
        <v>4.7</v>
      </c>
      <c r="X14" s="263">
        <v>5</v>
      </c>
      <c r="Y14" s="263">
        <f t="shared" si="8"/>
        <v>4.3</v>
      </c>
      <c r="Z14" s="267">
        <v>1</v>
      </c>
      <c r="AA14" s="267">
        <v>2.7</v>
      </c>
      <c r="AB14" s="267">
        <v>4</v>
      </c>
      <c r="AC14" s="267">
        <f t="shared" si="9"/>
        <v>2.5666666666666669</v>
      </c>
      <c r="AD14" s="262">
        <v>4</v>
      </c>
      <c r="AE14" s="263">
        <v>5</v>
      </c>
      <c r="AF14" s="263">
        <f t="shared" si="17"/>
        <v>4.5</v>
      </c>
      <c r="AG14" s="263">
        <f t="shared" si="10"/>
        <v>4.5</v>
      </c>
      <c r="AH14" s="262">
        <v>4</v>
      </c>
      <c r="AI14" s="263">
        <v>4.5</v>
      </c>
      <c r="AJ14" s="263">
        <f t="shared" si="11"/>
        <v>4.25</v>
      </c>
      <c r="AK14" s="262">
        <v>1</v>
      </c>
      <c r="AL14" s="263">
        <v>3</v>
      </c>
      <c r="AM14" s="263">
        <v>2.7</v>
      </c>
      <c r="AN14" s="263">
        <v>4</v>
      </c>
      <c r="AO14" s="264">
        <f t="shared" si="12"/>
        <v>2.6749999999999998</v>
      </c>
      <c r="AP14" s="266">
        <v>3</v>
      </c>
    </row>
    <row r="15" spans="2:42">
      <c r="B15" s="126">
        <v>84502662011</v>
      </c>
      <c r="C15" s="127" t="s">
        <v>118</v>
      </c>
      <c r="D15" s="267"/>
      <c r="E15" s="263">
        <f t="shared" si="1"/>
        <v>4.5333333333333341</v>
      </c>
      <c r="F15" s="263">
        <f t="shared" si="2"/>
        <v>4.666666666666667</v>
      </c>
      <c r="G15" s="263">
        <f t="shared" si="3"/>
        <v>4.4000000000000004</v>
      </c>
      <c r="H15" s="263">
        <f t="shared" si="4"/>
        <v>3.5</v>
      </c>
      <c r="I15" s="263">
        <f t="shared" si="5"/>
        <v>3.4749999999999996</v>
      </c>
      <c r="J15" s="263">
        <f t="shared" si="14"/>
        <v>2.4</v>
      </c>
      <c r="K15" s="263">
        <f t="shared" si="0"/>
        <v>3</v>
      </c>
      <c r="L15" s="263">
        <f t="shared" si="15"/>
        <v>3.0205000000000002</v>
      </c>
      <c r="M15" s="263">
        <v>62</v>
      </c>
      <c r="N15" s="263">
        <f t="shared" si="13"/>
        <v>3.1</v>
      </c>
      <c r="O15" s="263">
        <f t="shared" si="16"/>
        <v>4.2605000000000004</v>
      </c>
      <c r="P15" s="263">
        <f t="shared" si="6"/>
        <v>4.2605000000000004</v>
      </c>
      <c r="Q15" s="265"/>
      <c r="R15" s="262">
        <v>5</v>
      </c>
      <c r="S15" s="263">
        <v>4.3</v>
      </c>
      <c r="T15" s="263">
        <v>4.3</v>
      </c>
      <c r="U15" s="263">
        <f t="shared" si="7"/>
        <v>4.5333333333333341</v>
      </c>
      <c r="V15" s="262">
        <v>4.5999999999999996</v>
      </c>
      <c r="W15" s="263">
        <v>4.4000000000000004</v>
      </c>
      <c r="X15" s="263">
        <v>5</v>
      </c>
      <c r="Y15" s="263">
        <f t="shared" si="8"/>
        <v>4.666666666666667</v>
      </c>
      <c r="Z15" s="267">
        <v>2.7</v>
      </c>
      <c r="AA15" s="267">
        <v>4.5</v>
      </c>
      <c r="AB15" s="267"/>
      <c r="AC15" s="267">
        <f t="shared" si="9"/>
        <v>2.4</v>
      </c>
      <c r="AD15" s="262">
        <v>3.8</v>
      </c>
      <c r="AE15" s="263">
        <v>5</v>
      </c>
      <c r="AF15" s="263">
        <f t="shared" si="17"/>
        <v>4.4000000000000004</v>
      </c>
      <c r="AG15" s="263">
        <f t="shared" si="10"/>
        <v>4.4000000000000004</v>
      </c>
      <c r="AH15" s="262">
        <v>2</v>
      </c>
      <c r="AI15" s="263">
        <v>5</v>
      </c>
      <c r="AJ15" s="263">
        <f t="shared" si="11"/>
        <v>3.5</v>
      </c>
      <c r="AK15" s="262">
        <v>1.7</v>
      </c>
      <c r="AL15" s="263">
        <v>5</v>
      </c>
      <c r="AM15" s="263">
        <v>2.7</v>
      </c>
      <c r="AN15" s="263">
        <v>4.5</v>
      </c>
      <c r="AO15" s="264">
        <f t="shared" si="12"/>
        <v>3.4749999999999996</v>
      </c>
      <c r="AP15" s="266">
        <v>3</v>
      </c>
    </row>
    <row r="16" spans="2:42">
      <c r="B16" s="126">
        <v>84502672011</v>
      </c>
      <c r="C16" s="127" t="s">
        <v>119</v>
      </c>
      <c r="D16" s="267"/>
      <c r="E16" s="263">
        <f t="shared" si="1"/>
        <v>3.9</v>
      </c>
      <c r="F16" s="263">
        <f t="shared" si="2"/>
        <v>4.1333333333333337</v>
      </c>
      <c r="G16" s="263">
        <f t="shared" si="3"/>
        <v>5</v>
      </c>
      <c r="H16" s="263">
        <f t="shared" si="4"/>
        <v>2.4</v>
      </c>
      <c r="I16" s="263">
        <f t="shared" si="5"/>
        <v>2.625</v>
      </c>
      <c r="J16" s="263">
        <f t="shared" si="14"/>
        <v>1.5</v>
      </c>
      <c r="K16" s="263">
        <f t="shared" si="0"/>
        <v>3</v>
      </c>
      <c r="L16" s="263">
        <f t="shared" si="15"/>
        <v>2.7464999999999997</v>
      </c>
      <c r="M16" s="263">
        <v>45</v>
      </c>
      <c r="N16" s="263">
        <f t="shared" si="13"/>
        <v>2.25</v>
      </c>
      <c r="O16" s="263">
        <f t="shared" si="16"/>
        <v>3.6464999999999996</v>
      </c>
      <c r="P16" s="263">
        <f t="shared" si="6"/>
        <v>3.6464999999999996</v>
      </c>
      <c r="Q16" s="265"/>
      <c r="R16" s="262">
        <v>3.8</v>
      </c>
      <c r="S16" s="263">
        <v>3.4</v>
      </c>
      <c r="T16" s="263">
        <v>4.5</v>
      </c>
      <c r="U16" s="263">
        <f t="shared" si="7"/>
        <v>3.9</v>
      </c>
      <c r="V16" s="262">
        <v>4.2</v>
      </c>
      <c r="W16" s="263">
        <v>4.2</v>
      </c>
      <c r="X16" s="263">
        <v>4</v>
      </c>
      <c r="Y16" s="263">
        <f t="shared" si="8"/>
        <v>4.1333333333333337</v>
      </c>
      <c r="Z16" s="267">
        <v>1</v>
      </c>
      <c r="AA16" s="267">
        <v>3.5</v>
      </c>
      <c r="AB16" s="267"/>
      <c r="AC16" s="267">
        <f t="shared" si="9"/>
        <v>1.5</v>
      </c>
      <c r="AD16" s="262">
        <v>5</v>
      </c>
      <c r="AE16" s="263">
        <v>5</v>
      </c>
      <c r="AF16" s="263">
        <f t="shared" si="17"/>
        <v>5</v>
      </c>
      <c r="AG16" s="263">
        <f t="shared" si="10"/>
        <v>5</v>
      </c>
      <c r="AH16" s="262">
        <v>4.8</v>
      </c>
      <c r="AI16" s="263"/>
      <c r="AJ16" s="263">
        <f t="shared" si="11"/>
        <v>2.4</v>
      </c>
      <c r="AK16" s="262">
        <v>1</v>
      </c>
      <c r="AL16" s="263">
        <v>5</v>
      </c>
      <c r="AM16" s="263">
        <v>1</v>
      </c>
      <c r="AN16" s="263">
        <v>3.5</v>
      </c>
      <c r="AO16" s="264">
        <f t="shared" si="12"/>
        <v>2.625</v>
      </c>
      <c r="AP16" s="266">
        <v>3</v>
      </c>
    </row>
    <row r="17" spans="2:42">
      <c r="B17" s="129">
        <v>84502692011</v>
      </c>
      <c r="C17" s="130" t="s">
        <v>120</v>
      </c>
      <c r="D17" s="267"/>
      <c r="E17" s="263">
        <f t="shared" si="1"/>
        <v>4.2</v>
      </c>
      <c r="F17" s="263">
        <f t="shared" si="2"/>
        <v>4.666666666666667</v>
      </c>
      <c r="G17" s="263">
        <f t="shared" si="3"/>
        <v>4.6000000000000005</v>
      </c>
      <c r="H17" s="263">
        <f t="shared" si="4"/>
        <v>3.5</v>
      </c>
      <c r="I17" s="263">
        <f t="shared" si="5"/>
        <v>3.9749999999999996</v>
      </c>
      <c r="J17" s="263">
        <f t="shared" si="14"/>
        <v>2.4</v>
      </c>
      <c r="K17" s="263">
        <f t="shared" si="0"/>
        <v>3</v>
      </c>
      <c r="L17" s="263">
        <f t="shared" si="15"/>
        <v>3.0625000000000009</v>
      </c>
      <c r="M17" s="263">
        <v>63</v>
      </c>
      <c r="N17" s="263">
        <f t="shared" si="13"/>
        <v>3.15</v>
      </c>
      <c r="O17" s="263">
        <f t="shared" si="16"/>
        <v>4.3225000000000016</v>
      </c>
      <c r="P17" s="263">
        <f t="shared" si="6"/>
        <v>4.3225000000000016</v>
      </c>
      <c r="Q17" s="265"/>
      <c r="R17" s="262">
        <v>4.4000000000000004</v>
      </c>
      <c r="S17" s="263">
        <v>3.7</v>
      </c>
      <c r="T17" s="263">
        <v>4.5</v>
      </c>
      <c r="U17" s="263">
        <f t="shared" si="7"/>
        <v>4.2</v>
      </c>
      <c r="V17" s="262">
        <v>4.5</v>
      </c>
      <c r="W17" s="263">
        <v>4.5</v>
      </c>
      <c r="X17" s="263">
        <v>5</v>
      </c>
      <c r="Y17" s="263">
        <f t="shared" si="8"/>
        <v>4.666666666666667</v>
      </c>
      <c r="Z17" s="267">
        <v>2.7</v>
      </c>
      <c r="AA17" s="267">
        <v>4.5</v>
      </c>
      <c r="AB17" s="267"/>
      <c r="AC17" s="267">
        <f t="shared" si="9"/>
        <v>2.4</v>
      </c>
      <c r="AD17" s="262">
        <v>3.8</v>
      </c>
      <c r="AE17" s="263">
        <v>5</v>
      </c>
      <c r="AF17" s="263">
        <v>5</v>
      </c>
      <c r="AG17" s="263">
        <f t="shared" si="10"/>
        <v>4.6000000000000005</v>
      </c>
      <c r="AH17" s="262">
        <v>2</v>
      </c>
      <c r="AI17" s="263">
        <v>5</v>
      </c>
      <c r="AJ17" s="263">
        <f t="shared" si="11"/>
        <v>3.5</v>
      </c>
      <c r="AK17" s="262">
        <v>3.7</v>
      </c>
      <c r="AL17" s="263">
        <v>5</v>
      </c>
      <c r="AM17" s="263">
        <v>2.7</v>
      </c>
      <c r="AN17" s="263">
        <v>4.5</v>
      </c>
      <c r="AO17" s="264">
        <f t="shared" si="12"/>
        <v>3.9749999999999996</v>
      </c>
      <c r="AP17" s="266">
        <v>3</v>
      </c>
    </row>
    <row r="18" spans="2:42">
      <c r="B18" s="129">
        <v>84502712011</v>
      </c>
      <c r="C18" s="130" t="s">
        <v>178</v>
      </c>
      <c r="D18" s="267"/>
      <c r="E18" s="263">
        <f t="shared" si="1"/>
        <v>2.1666666666666665</v>
      </c>
      <c r="F18" s="263">
        <f t="shared" si="2"/>
        <v>3.1999999999999997</v>
      </c>
      <c r="G18" s="263">
        <f t="shared" si="3"/>
        <v>4.5</v>
      </c>
      <c r="H18" s="263">
        <f t="shared" si="4"/>
        <v>4.5</v>
      </c>
      <c r="I18" s="263">
        <f t="shared" si="5"/>
        <v>1.125</v>
      </c>
      <c r="J18" s="263">
        <f t="shared" si="14"/>
        <v>1.1666666666666667</v>
      </c>
      <c r="K18" s="263">
        <f t="shared" si="0"/>
        <v>4.5</v>
      </c>
      <c r="L18" s="263">
        <f t="shared" si="15"/>
        <v>2.4931666666666668</v>
      </c>
      <c r="M18" s="263">
        <v>47</v>
      </c>
      <c r="N18" s="263">
        <f t="shared" si="13"/>
        <v>2.35</v>
      </c>
      <c r="O18" s="263">
        <f t="shared" si="16"/>
        <v>3.4331666666666667</v>
      </c>
      <c r="P18" s="263">
        <f t="shared" si="6"/>
        <v>3.4331666666666667</v>
      </c>
      <c r="Q18" s="265"/>
      <c r="R18" s="262">
        <v>2.5</v>
      </c>
      <c r="S18" s="263">
        <v>2</v>
      </c>
      <c r="T18" s="263">
        <v>2</v>
      </c>
      <c r="U18" s="263">
        <f t="shared" si="7"/>
        <v>2.1666666666666665</v>
      </c>
      <c r="V18" s="262">
        <v>3.8</v>
      </c>
      <c r="W18" s="263">
        <v>2.2999999999999998</v>
      </c>
      <c r="X18" s="263">
        <v>3.5</v>
      </c>
      <c r="Y18" s="263">
        <f t="shared" si="8"/>
        <v>3.1999999999999997</v>
      </c>
      <c r="Z18" s="267">
        <v>1</v>
      </c>
      <c r="AA18" s="267">
        <v>1.5</v>
      </c>
      <c r="AB18" s="267">
        <v>1</v>
      </c>
      <c r="AC18" s="267">
        <f t="shared" si="9"/>
        <v>1.1666666666666667</v>
      </c>
      <c r="AD18" s="262">
        <v>4</v>
      </c>
      <c r="AE18" s="263">
        <v>5</v>
      </c>
      <c r="AF18" s="263">
        <f t="shared" si="17"/>
        <v>4.5</v>
      </c>
      <c r="AG18" s="263">
        <f t="shared" si="10"/>
        <v>4.5</v>
      </c>
      <c r="AH18" s="262">
        <v>4</v>
      </c>
      <c r="AI18" s="263">
        <v>5</v>
      </c>
      <c r="AJ18" s="263">
        <f t="shared" si="11"/>
        <v>4.5</v>
      </c>
      <c r="AK18" s="262">
        <v>1</v>
      </c>
      <c r="AL18" s="263">
        <v>1.5</v>
      </c>
      <c r="AM18" s="263">
        <v>1</v>
      </c>
      <c r="AN18" s="263">
        <v>1</v>
      </c>
      <c r="AO18" s="264">
        <f t="shared" si="12"/>
        <v>1.125</v>
      </c>
      <c r="AP18" s="266">
        <v>4.5</v>
      </c>
    </row>
    <row r="19" spans="2:42">
      <c r="B19" s="126">
        <v>84502762011</v>
      </c>
      <c r="C19" s="127" t="s">
        <v>121</v>
      </c>
      <c r="D19" s="267"/>
      <c r="E19" s="263">
        <f t="shared" si="1"/>
        <v>4</v>
      </c>
      <c r="F19" s="263">
        <f t="shared" si="2"/>
        <v>2.6</v>
      </c>
      <c r="G19" s="263">
        <f t="shared" si="3"/>
        <v>4.75</v>
      </c>
      <c r="H19" s="263">
        <f t="shared" si="4"/>
        <v>3.75</v>
      </c>
      <c r="I19" s="263">
        <f t="shared" si="5"/>
        <v>3.375</v>
      </c>
      <c r="J19" s="263">
        <f t="shared" si="14"/>
        <v>2.3333333333333335</v>
      </c>
      <c r="K19" s="263">
        <f t="shared" si="0"/>
        <v>4</v>
      </c>
      <c r="L19" s="263">
        <f t="shared" si="15"/>
        <v>2.9103333333333334</v>
      </c>
      <c r="M19" s="263">
        <v>46</v>
      </c>
      <c r="N19" s="263">
        <f t="shared" si="13"/>
        <v>2.2999999999999998</v>
      </c>
      <c r="O19" s="263">
        <f t="shared" si="16"/>
        <v>3.8303333333333338</v>
      </c>
      <c r="P19" s="263">
        <f t="shared" si="6"/>
        <v>3.8303333333333338</v>
      </c>
      <c r="Q19" s="265"/>
      <c r="R19" s="262">
        <v>4.3</v>
      </c>
      <c r="S19" s="263">
        <v>4.4000000000000004</v>
      </c>
      <c r="T19" s="263">
        <v>3.3</v>
      </c>
      <c r="U19" s="263">
        <f t="shared" si="7"/>
        <v>4</v>
      </c>
      <c r="V19" s="262">
        <v>3.8</v>
      </c>
      <c r="W19" s="263">
        <v>4</v>
      </c>
      <c r="X19" s="263"/>
      <c r="Y19" s="263">
        <f t="shared" si="8"/>
        <v>2.6</v>
      </c>
      <c r="Z19" s="267">
        <v>3.5</v>
      </c>
      <c r="AA19" s="267">
        <v>3.5</v>
      </c>
      <c r="AB19" s="267"/>
      <c r="AC19" s="267">
        <f t="shared" si="9"/>
        <v>2.3333333333333335</v>
      </c>
      <c r="AD19" s="262">
        <v>4.5</v>
      </c>
      <c r="AE19" s="263">
        <v>5</v>
      </c>
      <c r="AF19" s="263">
        <f t="shared" si="17"/>
        <v>4.75</v>
      </c>
      <c r="AG19" s="263">
        <f t="shared" si="10"/>
        <v>4.75</v>
      </c>
      <c r="AH19" s="262">
        <v>3.5</v>
      </c>
      <c r="AI19" s="263">
        <v>4</v>
      </c>
      <c r="AJ19" s="263">
        <f t="shared" si="11"/>
        <v>3.75</v>
      </c>
      <c r="AK19" s="262">
        <v>1.3</v>
      </c>
      <c r="AL19" s="263">
        <v>5</v>
      </c>
      <c r="AM19" s="263">
        <v>2.7</v>
      </c>
      <c r="AN19" s="263">
        <v>4.5</v>
      </c>
      <c r="AO19" s="264">
        <f t="shared" si="12"/>
        <v>3.375</v>
      </c>
      <c r="AP19" s="266">
        <v>4</v>
      </c>
    </row>
    <row r="20" spans="2:42">
      <c r="B20" s="126">
        <v>84502782011</v>
      </c>
      <c r="C20" s="127" t="s">
        <v>122</v>
      </c>
      <c r="D20" s="267"/>
      <c r="E20" s="263">
        <f t="shared" si="1"/>
        <v>0</v>
      </c>
      <c r="F20" s="263">
        <f t="shared" si="2"/>
        <v>0</v>
      </c>
      <c r="G20" s="263">
        <f t="shared" si="3"/>
        <v>0</v>
      </c>
      <c r="H20" s="263">
        <f t="shared" si="4"/>
        <v>0</v>
      </c>
      <c r="I20" s="263">
        <f t="shared" si="5"/>
        <v>0</v>
      </c>
      <c r="J20" s="263">
        <f t="shared" si="14"/>
        <v>0</v>
      </c>
      <c r="K20" s="263">
        <f t="shared" si="0"/>
        <v>0</v>
      </c>
      <c r="L20" s="263">
        <f t="shared" si="15"/>
        <v>0</v>
      </c>
      <c r="M20" s="263"/>
      <c r="N20" s="263">
        <f t="shared" si="13"/>
        <v>0</v>
      </c>
      <c r="O20" s="263">
        <f t="shared" si="16"/>
        <v>0</v>
      </c>
      <c r="P20" s="263">
        <f t="shared" si="6"/>
        <v>0</v>
      </c>
      <c r="Q20" s="265"/>
      <c r="R20" s="262"/>
      <c r="S20" s="263"/>
      <c r="T20" s="263"/>
      <c r="U20" s="263">
        <f t="shared" si="7"/>
        <v>0</v>
      </c>
      <c r="V20" s="262"/>
      <c r="W20" s="263"/>
      <c r="X20" s="263"/>
      <c r="Y20" s="263">
        <f t="shared" si="8"/>
        <v>0</v>
      </c>
      <c r="Z20" s="267"/>
      <c r="AA20" s="267"/>
      <c r="AB20" s="267"/>
      <c r="AC20" s="267">
        <f t="shared" si="9"/>
        <v>0</v>
      </c>
      <c r="AD20" s="262"/>
      <c r="AE20" s="263"/>
      <c r="AF20" s="263">
        <f t="shared" si="17"/>
        <v>0</v>
      </c>
      <c r="AG20" s="263">
        <f t="shared" si="10"/>
        <v>0</v>
      </c>
      <c r="AH20" s="262"/>
      <c r="AI20" s="263"/>
      <c r="AJ20" s="263">
        <f t="shared" si="11"/>
        <v>0</v>
      </c>
      <c r="AK20" s="262"/>
      <c r="AL20" s="263"/>
      <c r="AM20" s="263"/>
      <c r="AN20" s="263"/>
      <c r="AO20" s="264">
        <f t="shared" si="12"/>
        <v>0</v>
      </c>
      <c r="AP20" s="266"/>
    </row>
    <row r="21" spans="2:42">
      <c r="B21" s="126">
        <v>84505862011</v>
      </c>
      <c r="C21" s="127" t="s">
        <v>123</v>
      </c>
      <c r="D21" s="267"/>
      <c r="E21" s="263">
        <f t="shared" si="1"/>
        <v>4.4666666666666659</v>
      </c>
      <c r="F21" s="263">
        <f t="shared" si="2"/>
        <v>3.0333333333333332</v>
      </c>
      <c r="G21" s="263">
        <f t="shared" si="3"/>
        <v>4.75</v>
      </c>
      <c r="H21" s="263">
        <f t="shared" si="4"/>
        <v>3.75</v>
      </c>
      <c r="I21" s="263">
        <f t="shared" si="5"/>
        <v>3.3</v>
      </c>
      <c r="J21" s="263">
        <f t="shared" si="14"/>
        <v>2.3333333333333335</v>
      </c>
      <c r="K21" s="263">
        <f t="shared" si="0"/>
        <v>4</v>
      </c>
      <c r="L21" s="263">
        <f t="shared" si="15"/>
        <v>3.0108333333333333</v>
      </c>
      <c r="M21" s="263">
        <v>33</v>
      </c>
      <c r="N21" s="263">
        <f t="shared" si="13"/>
        <v>1.65</v>
      </c>
      <c r="O21" s="263">
        <f t="shared" si="16"/>
        <v>3.6708333333333334</v>
      </c>
      <c r="P21" s="263">
        <f t="shared" si="6"/>
        <v>3.6708333333333334</v>
      </c>
      <c r="Q21" s="265"/>
      <c r="R21" s="262">
        <v>4.3</v>
      </c>
      <c r="S21" s="263">
        <v>4.4000000000000004</v>
      </c>
      <c r="T21" s="263">
        <v>4.7</v>
      </c>
      <c r="U21" s="263">
        <f t="shared" si="7"/>
        <v>4.4666666666666659</v>
      </c>
      <c r="V21" s="262">
        <v>4.3</v>
      </c>
      <c r="W21" s="263">
        <v>4.8</v>
      </c>
      <c r="X21" s="263"/>
      <c r="Y21" s="263">
        <f t="shared" si="8"/>
        <v>3.0333333333333332</v>
      </c>
      <c r="Z21" s="267">
        <v>3.5</v>
      </c>
      <c r="AA21" s="267">
        <v>3.5</v>
      </c>
      <c r="AB21" s="267"/>
      <c r="AC21" s="267">
        <f t="shared" si="9"/>
        <v>2.3333333333333335</v>
      </c>
      <c r="AD21" s="262">
        <v>4.5</v>
      </c>
      <c r="AE21" s="263">
        <v>5</v>
      </c>
      <c r="AF21" s="263">
        <f t="shared" si="17"/>
        <v>4.75</v>
      </c>
      <c r="AG21" s="263">
        <f t="shared" si="10"/>
        <v>4.75</v>
      </c>
      <c r="AH21" s="262">
        <v>3.5</v>
      </c>
      <c r="AI21" s="263">
        <v>4</v>
      </c>
      <c r="AJ21" s="263">
        <f t="shared" si="11"/>
        <v>3.75</v>
      </c>
      <c r="AK21" s="262">
        <v>1</v>
      </c>
      <c r="AL21" s="263">
        <v>5</v>
      </c>
      <c r="AM21" s="263">
        <v>2.7</v>
      </c>
      <c r="AN21" s="263">
        <v>4.5</v>
      </c>
      <c r="AO21" s="264">
        <f t="shared" si="12"/>
        <v>3.3</v>
      </c>
      <c r="AP21" s="266">
        <v>4</v>
      </c>
    </row>
    <row r="22" spans="2:42">
      <c r="B22" s="126">
        <v>84502812011</v>
      </c>
      <c r="C22" s="127" t="s">
        <v>124</v>
      </c>
      <c r="D22" s="267"/>
      <c r="E22" s="263">
        <f t="shared" si="1"/>
        <v>4.5666666666666664</v>
      </c>
      <c r="F22" s="263">
        <f t="shared" si="2"/>
        <v>4.3666666666666663</v>
      </c>
      <c r="G22" s="263">
        <f t="shared" si="3"/>
        <v>4.5</v>
      </c>
      <c r="H22" s="263">
        <f t="shared" si="4"/>
        <v>4.25</v>
      </c>
      <c r="I22" s="263">
        <f t="shared" si="5"/>
        <v>3.3</v>
      </c>
      <c r="J22" s="263">
        <f t="shared" si="14"/>
        <v>2.7333333333333329</v>
      </c>
      <c r="K22" s="263">
        <f t="shared" si="0"/>
        <v>3</v>
      </c>
      <c r="L22" s="263">
        <f t="shared" si="15"/>
        <v>3.057833333333333</v>
      </c>
      <c r="M22" s="263">
        <v>59</v>
      </c>
      <c r="N22" s="263">
        <f t="shared" si="13"/>
        <v>2.95</v>
      </c>
      <c r="O22" s="263">
        <f t="shared" si="16"/>
        <v>4.2378333333333327</v>
      </c>
      <c r="P22" s="263">
        <f t="shared" si="6"/>
        <v>4.2378333333333327</v>
      </c>
      <c r="Q22" s="265"/>
      <c r="R22" s="262">
        <v>4.4000000000000004</v>
      </c>
      <c r="S22" s="263">
        <v>5</v>
      </c>
      <c r="T22" s="263">
        <v>4.3</v>
      </c>
      <c r="U22" s="263">
        <f t="shared" si="7"/>
        <v>4.5666666666666664</v>
      </c>
      <c r="V22" s="262">
        <v>3.8</v>
      </c>
      <c r="W22" s="263">
        <v>4.3</v>
      </c>
      <c r="X22" s="263">
        <v>5</v>
      </c>
      <c r="Y22" s="263">
        <f t="shared" si="8"/>
        <v>4.3666666666666663</v>
      </c>
      <c r="Z22" s="267">
        <v>1.5</v>
      </c>
      <c r="AA22" s="267">
        <v>2.7</v>
      </c>
      <c r="AB22" s="267">
        <v>4</v>
      </c>
      <c r="AC22" s="267">
        <f t="shared" si="9"/>
        <v>2.7333333333333329</v>
      </c>
      <c r="AD22" s="262">
        <v>4</v>
      </c>
      <c r="AE22" s="263">
        <v>5</v>
      </c>
      <c r="AF22" s="263">
        <f t="shared" si="17"/>
        <v>4.5</v>
      </c>
      <c r="AG22" s="263">
        <f t="shared" si="10"/>
        <v>4.5</v>
      </c>
      <c r="AH22" s="262">
        <v>4</v>
      </c>
      <c r="AI22" s="263">
        <v>4.5</v>
      </c>
      <c r="AJ22" s="263">
        <f t="shared" si="11"/>
        <v>4.25</v>
      </c>
      <c r="AK22" s="262">
        <v>1.5</v>
      </c>
      <c r="AL22" s="263">
        <v>5</v>
      </c>
      <c r="AM22" s="263">
        <v>2.7</v>
      </c>
      <c r="AN22" s="263">
        <v>4</v>
      </c>
      <c r="AO22" s="264">
        <f t="shared" si="12"/>
        <v>3.3</v>
      </c>
      <c r="AP22" s="266">
        <v>3</v>
      </c>
    </row>
    <row r="23" spans="2:42">
      <c r="B23" s="126">
        <v>84502892011</v>
      </c>
      <c r="C23" s="127" t="s">
        <v>125</v>
      </c>
      <c r="D23" s="267"/>
      <c r="E23" s="263">
        <f t="shared" si="1"/>
        <v>4.166666666666667</v>
      </c>
      <c r="F23" s="263">
        <f t="shared" si="2"/>
        <v>3.1666666666666665</v>
      </c>
      <c r="G23" s="263">
        <f t="shared" si="3"/>
        <v>4.75</v>
      </c>
      <c r="H23" s="263">
        <f t="shared" si="4"/>
        <v>3.75</v>
      </c>
      <c r="I23" s="263">
        <f t="shared" si="5"/>
        <v>2.875</v>
      </c>
      <c r="J23" s="263">
        <f t="shared" si="14"/>
        <v>2.3333333333333335</v>
      </c>
      <c r="K23" s="263">
        <f t="shared" si="0"/>
        <v>4</v>
      </c>
      <c r="L23" s="263">
        <f t="shared" si="15"/>
        <v>2.9483333333333333</v>
      </c>
      <c r="M23" s="263">
        <v>47</v>
      </c>
      <c r="N23" s="263">
        <f t="shared" si="13"/>
        <v>2.35</v>
      </c>
      <c r="O23" s="263">
        <f t="shared" si="16"/>
        <v>3.8883333333333332</v>
      </c>
      <c r="P23" s="263">
        <f t="shared" si="6"/>
        <v>3.8883333333333332</v>
      </c>
      <c r="Q23" s="265"/>
      <c r="R23" s="262">
        <v>4.5</v>
      </c>
      <c r="S23" s="263">
        <v>4</v>
      </c>
      <c r="T23" s="263">
        <v>4</v>
      </c>
      <c r="U23" s="263">
        <f t="shared" si="7"/>
        <v>4.166666666666667</v>
      </c>
      <c r="V23" s="262">
        <v>3.7</v>
      </c>
      <c r="W23" s="263">
        <v>4.3</v>
      </c>
      <c r="X23" s="263">
        <v>1.5</v>
      </c>
      <c r="Y23" s="263">
        <f t="shared" si="8"/>
        <v>3.1666666666666665</v>
      </c>
      <c r="Z23" s="267">
        <v>3.5</v>
      </c>
      <c r="AA23" s="267">
        <v>3.5</v>
      </c>
      <c r="AB23" s="267"/>
      <c r="AC23" s="267">
        <f t="shared" si="9"/>
        <v>2.3333333333333335</v>
      </c>
      <c r="AD23" s="262">
        <v>4.5</v>
      </c>
      <c r="AE23" s="263">
        <v>5</v>
      </c>
      <c r="AF23" s="263">
        <f t="shared" si="17"/>
        <v>4.75</v>
      </c>
      <c r="AG23" s="263">
        <f t="shared" si="10"/>
        <v>4.75</v>
      </c>
      <c r="AH23" s="262">
        <v>3.5</v>
      </c>
      <c r="AI23" s="263">
        <v>4</v>
      </c>
      <c r="AJ23" s="263">
        <f t="shared" si="11"/>
        <v>3.75</v>
      </c>
      <c r="AK23" s="262">
        <v>2.5</v>
      </c>
      <c r="AL23" s="263">
        <v>1</v>
      </c>
      <c r="AM23" s="263">
        <v>4.5</v>
      </c>
      <c r="AN23" s="263">
        <v>3.5</v>
      </c>
      <c r="AO23" s="264">
        <f t="shared" si="12"/>
        <v>2.875</v>
      </c>
      <c r="AP23" s="266">
        <v>4</v>
      </c>
    </row>
    <row r="24" spans="2:42">
      <c r="B24" s="126">
        <v>84502902011</v>
      </c>
      <c r="C24" s="127" t="s">
        <v>126</v>
      </c>
      <c r="D24" s="267"/>
      <c r="E24" s="263">
        <f t="shared" si="1"/>
        <v>4.2</v>
      </c>
      <c r="F24" s="263">
        <f t="shared" si="2"/>
        <v>3.8666666666666667</v>
      </c>
      <c r="G24" s="263">
        <f t="shared" si="3"/>
        <v>5</v>
      </c>
      <c r="H24" s="263">
        <f t="shared" si="4"/>
        <v>2.4</v>
      </c>
      <c r="I24" s="263">
        <f t="shared" si="5"/>
        <v>2.625</v>
      </c>
      <c r="J24" s="263">
        <f t="shared" si="14"/>
        <v>1.5</v>
      </c>
      <c r="K24" s="263">
        <f t="shared" si="0"/>
        <v>3</v>
      </c>
      <c r="L24" s="263">
        <f t="shared" si="15"/>
        <v>2.7505000000000002</v>
      </c>
      <c r="M24" s="263">
        <v>44</v>
      </c>
      <c r="N24" s="263">
        <f t="shared" si="13"/>
        <v>2.2000000000000002</v>
      </c>
      <c r="O24" s="263">
        <f t="shared" si="16"/>
        <v>3.6305000000000001</v>
      </c>
      <c r="P24" s="263">
        <f t="shared" si="6"/>
        <v>3.6305000000000001</v>
      </c>
      <c r="Q24" s="265"/>
      <c r="R24" s="262">
        <v>3.7</v>
      </c>
      <c r="S24" s="263">
        <v>4.4000000000000004</v>
      </c>
      <c r="T24" s="263">
        <v>4.5</v>
      </c>
      <c r="U24" s="263">
        <f t="shared" si="7"/>
        <v>4.2</v>
      </c>
      <c r="V24" s="262">
        <v>3.8</v>
      </c>
      <c r="W24" s="263">
        <v>3.8</v>
      </c>
      <c r="X24" s="263">
        <v>4</v>
      </c>
      <c r="Y24" s="263">
        <f t="shared" si="8"/>
        <v>3.8666666666666667</v>
      </c>
      <c r="Z24" s="267">
        <v>1</v>
      </c>
      <c r="AA24" s="267">
        <v>3.5</v>
      </c>
      <c r="AB24" s="267"/>
      <c r="AC24" s="267">
        <f t="shared" si="9"/>
        <v>1.5</v>
      </c>
      <c r="AD24" s="262">
        <v>5</v>
      </c>
      <c r="AE24" s="263">
        <v>5</v>
      </c>
      <c r="AF24" s="263">
        <f t="shared" si="17"/>
        <v>5</v>
      </c>
      <c r="AG24" s="263">
        <f t="shared" si="10"/>
        <v>5</v>
      </c>
      <c r="AH24" s="262">
        <v>4.8</v>
      </c>
      <c r="AI24" s="263"/>
      <c r="AJ24" s="263">
        <f t="shared" si="11"/>
        <v>2.4</v>
      </c>
      <c r="AK24" s="262">
        <v>1</v>
      </c>
      <c r="AL24" s="263">
        <v>5</v>
      </c>
      <c r="AM24" s="263">
        <v>1</v>
      </c>
      <c r="AN24" s="263">
        <v>3.5</v>
      </c>
      <c r="AO24" s="264">
        <f t="shared" si="12"/>
        <v>2.625</v>
      </c>
      <c r="AP24" s="266">
        <v>3</v>
      </c>
    </row>
    <row r="25" spans="2:42">
      <c r="B25" s="126">
        <v>84505102011</v>
      </c>
      <c r="C25" s="127" t="s">
        <v>179</v>
      </c>
      <c r="D25" s="267"/>
      <c r="E25" s="263">
        <f t="shared" si="1"/>
        <v>1.3333333333333333</v>
      </c>
      <c r="F25" s="263">
        <f t="shared" si="2"/>
        <v>4.666666666666667</v>
      </c>
      <c r="G25" s="263">
        <f t="shared" si="3"/>
        <v>3.9333333333333336</v>
      </c>
      <c r="H25" s="263">
        <f t="shared" si="4"/>
        <v>0</v>
      </c>
      <c r="I25" s="263">
        <f t="shared" si="5"/>
        <v>1.925</v>
      </c>
      <c r="J25" s="263">
        <f t="shared" si="14"/>
        <v>2.3000000000000003</v>
      </c>
      <c r="K25" s="263">
        <f t="shared" si="0"/>
        <v>3</v>
      </c>
      <c r="L25" s="263">
        <f t="shared" si="15"/>
        <v>2.2218333333333335</v>
      </c>
      <c r="M25" s="263">
        <v>43</v>
      </c>
      <c r="N25" s="263">
        <f t="shared" si="13"/>
        <v>2.15</v>
      </c>
      <c r="O25" s="263">
        <f t="shared" si="16"/>
        <v>3.0818333333333334</v>
      </c>
      <c r="P25" s="263">
        <f t="shared" si="6"/>
        <v>3.0818333333333334</v>
      </c>
      <c r="Q25" s="265"/>
      <c r="R25" s="262">
        <v>2</v>
      </c>
      <c r="S25" s="263">
        <v>2</v>
      </c>
      <c r="T25" s="263">
        <v>0</v>
      </c>
      <c r="U25" s="263">
        <f t="shared" si="7"/>
        <v>1.3333333333333333</v>
      </c>
      <c r="V25" s="262">
        <v>4.7</v>
      </c>
      <c r="W25" s="263">
        <v>4.3</v>
      </c>
      <c r="X25" s="263">
        <v>5</v>
      </c>
      <c r="Y25" s="263">
        <f t="shared" si="8"/>
        <v>4.666666666666667</v>
      </c>
      <c r="Z25" s="267">
        <v>2.7</v>
      </c>
      <c r="AA25" s="267">
        <v>4.2</v>
      </c>
      <c r="AB25" s="267"/>
      <c r="AC25" s="267">
        <f t="shared" si="9"/>
        <v>2.3000000000000003</v>
      </c>
      <c r="AD25" s="262">
        <v>3.8</v>
      </c>
      <c r="AE25" s="263">
        <v>5</v>
      </c>
      <c r="AF25" s="263">
        <v>3</v>
      </c>
      <c r="AG25" s="263">
        <f t="shared" si="10"/>
        <v>3.9333333333333336</v>
      </c>
      <c r="AH25" s="262"/>
      <c r="AI25" s="263"/>
      <c r="AJ25" s="263">
        <f t="shared" si="11"/>
        <v>0</v>
      </c>
      <c r="AK25" s="262">
        <v>1</v>
      </c>
      <c r="AL25" s="263">
        <v>4</v>
      </c>
      <c r="AM25" s="263">
        <v>2.7</v>
      </c>
      <c r="AN25" s="263">
        <v>0</v>
      </c>
      <c r="AO25" s="264">
        <f t="shared" si="12"/>
        <v>1.925</v>
      </c>
      <c r="AP25" s="266">
        <v>3</v>
      </c>
    </row>
    <row r="26" spans="2:42">
      <c r="B26" s="126">
        <v>84505792011</v>
      </c>
      <c r="C26" s="127" t="s">
        <v>128</v>
      </c>
      <c r="D26" s="267"/>
      <c r="E26" s="263">
        <f t="shared" si="1"/>
        <v>0</v>
      </c>
      <c r="F26" s="263">
        <f t="shared" si="2"/>
        <v>0</v>
      </c>
      <c r="G26" s="263">
        <f t="shared" si="3"/>
        <v>0</v>
      </c>
      <c r="H26" s="263">
        <f t="shared" si="4"/>
        <v>0</v>
      </c>
      <c r="I26" s="263">
        <f t="shared" si="5"/>
        <v>0</v>
      </c>
      <c r="J26" s="263">
        <f t="shared" si="14"/>
        <v>0</v>
      </c>
      <c r="K26" s="263">
        <f t="shared" si="0"/>
        <v>0</v>
      </c>
      <c r="L26" s="263">
        <f t="shared" si="15"/>
        <v>0</v>
      </c>
      <c r="M26" s="263"/>
      <c r="N26" s="263">
        <f t="shared" si="13"/>
        <v>0</v>
      </c>
      <c r="O26" s="263">
        <f t="shared" si="16"/>
        <v>0</v>
      </c>
      <c r="P26" s="263">
        <f t="shared" si="6"/>
        <v>0</v>
      </c>
      <c r="Q26" s="265"/>
      <c r="R26" s="262"/>
      <c r="S26" s="263"/>
      <c r="T26" s="263"/>
      <c r="U26" s="263">
        <f t="shared" si="7"/>
        <v>0</v>
      </c>
      <c r="V26" s="262"/>
      <c r="W26" s="263"/>
      <c r="X26" s="263"/>
      <c r="Y26" s="263">
        <f t="shared" si="8"/>
        <v>0</v>
      </c>
      <c r="Z26" s="267"/>
      <c r="AA26" s="267"/>
      <c r="AB26" s="267"/>
      <c r="AC26" s="267">
        <f t="shared" si="9"/>
        <v>0</v>
      </c>
      <c r="AD26" s="262"/>
      <c r="AE26" s="263"/>
      <c r="AF26" s="263">
        <f t="shared" si="17"/>
        <v>0</v>
      </c>
      <c r="AG26" s="263">
        <f t="shared" si="10"/>
        <v>0</v>
      </c>
      <c r="AH26" s="262"/>
      <c r="AI26" s="263"/>
      <c r="AJ26" s="263">
        <f t="shared" si="11"/>
        <v>0</v>
      </c>
      <c r="AK26" s="262"/>
      <c r="AL26" s="263"/>
      <c r="AM26" s="263"/>
      <c r="AN26" s="263"/>
      <c r="AO26" s="264">
        <f t="shared" si="12"/>
        <v>0</v>
      </c>
      <c r="AP26" s="266"/>
    </row>
    <row r="27" spans="2:42">
      <c r="B27" s="79">
        <v>84504772011</v>
      </c>
      <c r="C27" s="109" t="s">
        <v>246</v>
      </c>
      <c r="D27" s="267"/>
      <c r="E27" s="263">
        <f t="shared" si="1"/>
        <v>2.1333333333333333</v>
      </c>
      <c r="F27" s="263">
        <f t="shared" si="2"/>
        <v>3.9</v>
      </c>
      <c r="G27" s="263">
        <f t="shared" si="3"/>
        <v>5</v>
      </c>
      <c r="H27" s="263">
        <f t="shared" si="4"/>
        <v>2.4</v>
      </c>
      <c r="I27" s="263">
        <f t="shared" si="5"/>
        <v>2.375</v>
      </c>
      <c r="J27" s="263">
        <f t="shared" si="14"/>
        <v>1.5</v>
      </c>
      <c r="K27" s="263">
        <f t="shared" si="0"/>
        <v>3</v>
      </c>
      <c r="L27" s="263">
        <f t="shared" si="15"/>
        <v>2.4815</v>
      </c>
      <c r="M27" s="263">
        <v>42</v>
      </c>
      <c r="N27" s="263">
        <f t="shared" si="13"/>
        <v>2.1</v>
      </c>
      <c r="O27" s="263">
        <f t="shared" si="16"/>
        <v>3.3214999999999999</v>
      </c>
      <c r="P27" s="263">
        <f t="shared" si="6"/>
        <v>3.3214999999999999</v>
      </c>
      <c r="Q27" s="265"/>
      <c r="R27" s="262">
        <v>2</v>
      </c>
      <c r="S27" s="263">
        <v>4.4000000000000004</v>
      </c>
      <c r="T27" s="263"/>
      <c r="U27" s="263">
        <f t="shared" si="7"/>
        <v>2.1333333333333333</v>
      </c>
      <c r="V27" s="262">
        <v>3.2</v>
      </c>
      <c r="W27" s="263">
        <v>4</v>
      </c>
      <c r="X27" s="263">
        <v>4.5</v>
      </c>
      <c r="Y27" s="263">
        <f t="shared" si="8"/>
        <v>3.9</v>
      </c>
      <c r="Z27" s="267">
        <v>1</v>
      </c>
      <c r="AA27" s="267">
        <v>3.5</v>
      </c>
      <c r="AB27" s="267"/>
      <c r="AC27" s="267">
        <f t="shared" si="9"/>
        <v>1.5</v>
      </c>
      <c r="AD27" s="262">
        <v>5</v>
      </c>
      <c r="AE27" s="263">
        <v>5</v>
      </c>
      <c r="AF27" s="263">
        <f t="shared" si="17"/>
        <v>5</v>
      </c>
      <c r="AG27" s="263">
        <f t="shared" si="10"/>
        <v>5</v>
      </c>
      <c r="AH27" s="262">
        <v>4.8</v>
      </c>
      <c r="AI27" s="263"/>
      <c r="AJ27" s="263">
        <f t="shared" si="11"/>
        <v>2.4</v>
      </c>
      <c r="AK27" s="262"/>
      <c r="AL27" s="263">
        <v>5</v>
      </c>
      <c r="AM27" s="263">
        <v>1</v>
      </c>
      <c r="AN27" s="263">
        <v>3.5</v>
      </c>
      <c r="AO27" s="264">
        <f t="shared" si="12"/>
        <v>2.375</v>
      </c>
      <c r="AP27" s="266">
        <v>3</v>
      </c>
    </row>
    <row r="28" spans="2:42">
      <c r="B28" s="79">
        <v>84551392010</v>
      </c>
      <c r="C28" s="109" t="s">
        <v>248</v>
      </c>
      <c r="D28" s="267"/>
      <c r="E28" s="263">
        <f t="shared" si="1"/>
        <v>2.3000000000000003</v>
      </c>
      <c r="F28" s="263">
        <f t="shared" si="2"/>
        <v>3.9333333333333336</v>
      </c>
      <c r="G28" s="263">
        <f t="shared" si="3"/>
        <v>4.4000000000000004</v>
      </c>
      <c r="H28" s="263">
        <f t="shared" si="4"/>
        <v>3.5</v>
      </c>
      <c r="I28" s="263">
        <f t="shared" si="5"/>
        <v>3.3</v>
      </c>
      <c r="J28" s="263">
        <f t="shared" si="14"/>
        <v>2.7333333333333329</v>
      </c>
      <c r="K28" s="263">
        <f t="shared" si="0"/>
        <v>3</v>
      </c>
      <c r="L28" s="263">
        <f t="shared" si="15"/>
        <v>2.6803333333333335</v>
      </c>
      <c r="M28" s="263">
        <v>23</v>
      </c>
      <c r="N28" s="263">
        <f t="shared" si="13"/>
        <v>1.1499999999999999</v>
      </c>
      <c r="O28" s="263">
        <f t="shared" ref="O28:O30" si="18">K28+L28*0.4*5/36</f>
        <v>3.1489074074074073</v>
      </c>
      <c r="P28" s="263">
        <f t="shared" si="6"/>
        <v>3.1403333333333334</v>
      </c>
      <c r="Q28" s="265"/>
      <c r="R28" s="262">
        <v>3.4</v>
      </c>
      <c r="S28" s="263">
        <v>3.5</v>
      </c>
      <c r="T28" s="263">
        <v>0</v>
      </c>
      <c r="U28" s="263">
        <f t="shared" si="7"/>
        <v>2.3000000000000003</v>
      </c>
      <c r="V28" s="262">
        <v>4.3</v>
      </c>
      <c r="W28" s="263">
        <v>4</v>
      </c>
      <c r="X28" s="263">
        <v>3.5</v>
      </c>
      <c r="Y28" s="263">
        <f t="shared" si="8"/>
        <v>3.9333333333333336</v>
      </c>
      <c r="Z28" s="267">
        <v>2.7</v>
      </c>
      <c r="AA28" s="267">
        <v>1</v>
      </c>
      <c r="AB28" s="267">
        <v>4.5</v>
      </c>
      <c r="AC28" s="267">
        <f t="shared" si="9"/>
        <v>2.7333333333333329</v>
      </c>
      <c r="AD28" s="262">
        <v>3.8</v>
      </c>
      <c r="AE28" s="263">
        <v>5</v>
      </c>
      <c r="AF28" s="263">
        <f t="shared" si="17"/>
        <v>4.4000000000000004</v>
      </c>
      <c r="AG28" s="263">
        <f t="shared" si="10"/>
        <v>4.4000000000000004</v>
      </c>
      <c r="AH28" s="262">
        <v>2</v>
      </c>
      <c r="AI28" s="263">
        <v>5</v>
      </c>
      <c r="AJ28" s="263">
        <f t="shared" si="11"/>
        <v>3.5</v>
      </c>
      <c r="AK28" s="262">
        <v>1</v>
      </c>
      <c r="AL28" s="263">
        <v>5</v>
      </c>
      <c r="AM28" s="263">
        <v>2.7</v>
      </c>
      <c r="AN28" s="263">
        <v>4.5</v>
      </c>
      <c r="AO28" s="264">
        <f t="shared" si="12"/>
        <v>3.3</v>
      </c>
      <c r="AP28" s="266">
        <v>3</v>
      </c>
    </row>
    <row r="29" spans="2:42" s="182" customFormat="1">
      <c r="B29" s="184">
        <v>84504492011</v>
      </c>
      <c r="C29" s="317" t="s">
        <v>249</v>
      </c>
      <c r="D29" s="303"/>
      <c r="E29" s="299">
        <f t="shared" si="1"/>
        <v>4.0333333333333332</v>
      </c>
      <c r="F29" s="299">
        <f t="shared" si="2"/>
        <v>3.2666666666666671</v>
      </c>
      <c r="G29" s="299">
        <f t="shared" si="3"/>
        <v>4.5</v>
      </c>
      <c r="H29" s="299">
        <f t="shared" si="4"/>
        <v>4.25</v>
      </c>
      <c r="I29" s="299">
        <f t="shared" si="5"/>
        <v>1</v>
      </c>
      <c r="J29" s="299">
        <f t="shared" si="14"/>
        <v>1</v>
      </c>
      <c r="K29" s="299">
        <f t="shared" si="0"/>
        <v>3</v>
      </c>
      <c r="L29" s="299">
        <f t="shared" si="15"/>
        <v>2.4585000000000004</v>
      </c>
      <c r="M29" s="299">
        <v>45</v>
      </c>
      <c r="N29" s="299">
        <f t="shared" si="13"/>
        <v>2.25</v>
      </c>
      <c r="O29" s="299">
        <f t="shared" si="18"/>
        <v>3.1365833333333333</v>
      </c>
      <c r="P29" s="318">
        <f t="shared" si="6"/>
        <v>3.3585000000000003</v>
      </c>
      <c r="Q29" s="301"/>
      <c r="R29" s="298">
        <v>3.8</v>
      </c>
      <c r="S29" s="299">
        <v>4.2</v>
      </c>
      <c r="T29" s="299">
        <v>4.0999999999999996</v>
      </c>
      <c r="U29" s="299">
        <f t="shared" si="7"/>
        <v>4.0333333333333332</v>
      </c>
      <c r="V29" s="298">
        <v>3</v>
      </c>
      <c r="W29" s="299">
        <v>3.5</v>
      </c>
      <c r="X29" s="299">
        <v>3.3</v>
      </c>
      <c r="Y29" s="299">
        <f t="shared" si="8"/>
        <v>3.2666666666666671</v>
      </c>
      <c r="Z29" s="303">
        <v>1</v>
      </c>
      <c r="AA29" s="303">
        <v>1</v>
      </c>
      <c r="AB29" s="303">
        <v>1</v>
      </c>
      <c r="AC29" s="303">
        <f t="shared" si="9"/>
        <v>1</v>
      </c>
      <c r="AD29" s="298">
        <v>4</v>
      </c>
      <c r="AE29" s="299">
        <v>5</v>
      </c>
      <c r="AF29" s="299">
        <f t="shared" si="17"/>
        <v>4.5</v>
      </c>
      <c r="AG29" s="299">
        <f t="shared" si="10"/>
        <v>4.5</v>
      </c>
      <c r="AH29" s="298">
        <v>4</v>
      </c>
      <c r="AI29" s="299">
        <v>4.5</v>
      </c>
      <c r="AJ29" s="299">
        <f t="shared" si="11"/>
        <v>4.25</v>
      </c>
      <c r="AK29" s="298">
        <v>1</v>
      </c>
      <c r="AL29" s="299">
        <v>1</v>
      </c>
      <c r="AM29" s="299">
        <v>1</v>
      </c>
      <c r="AN29" s="299">
        <v>1</v>
      </c>
      <c r="AO29" s="300">
        <f t="shared" si="12"/>
        <v>1</v>
      </c>
      <c r="AP29" s="302">
        <v>3</v>
      </c>
    </row>
    <row r="30" spans="2:42">
      <c r="B30" s="79"/>
      <c r="C30" s="109"/>
      <c r="D30" s="267"/>
      <c r="E30" s="263">
        <f t="shared" si="1"/>
        <v>0</v>
      </c>
      <c r="F30" s="263">
        <f t="shared" si="2"/>
        <v>0</v>
      </c>
      <c r="G30" s="263">
        <f t="shared" si="3"/>
        <v>0</v>
      </c>
      <c r="H30" s="263">
        <f t="shared" si="4"/>
        <v>0</v>
      </c>
      <c r="I30" s="263">
        <f t="shared" si="5"/>
        <v>0</v>
      </c>
      <c r="J30" s="263"/>
      <c r="K30" s="263">
        <f t="shared" si="0"/>
        <v>0</v>
      </c>
      <c r="L30" s="263">
        <f t="shared" ref="L30" si="19">(E30*0.12+F30*0.12+G30*0.16+H30*0.05+I30*0.1+K30*0.15)</f>
        <v>0</v>
      </c>
      <c r="M30" s="263"/>
      <c r="N30" s="263"/>
      <c r="O30" s="263">
        <f t="shared" si="18"/>
        <v>0</v>
      </c>
      <c r="P30" s="263">
        <f t="shared" si="6"/>
        <v>0</v>
      </c>
      <c r="Q30" s="265"/>
      <c r="R30" s="262"/>
      <c r="S30" s="263"/>
      <c r="T30" s="263"/>
      <c r="U30" s="263">
        <f t="shared" si="7"/>
        <v>0</v>
      </c>
      <c r="V30" s="262"/>
      <c r="W30" s="263"/>
      <c r="X30" s="263"/>
      <c r="Y30" s="263">
        <f t="shared" si="8"/>
        <v>0</v>
      </c>
      <c r="Z30" s="267"/>
      <c r="AA30" s="267"/>
      <c r="AB30" s="267"/>
      <c r="AC30" s="267">
        <f t="shared" si="9"/>
        <v>0</v>
      </c>
      <c r="AD30" s="262"/>
      <c r="AE30" s="263"/>
      <c r="AF30" s="263">
        <f t="shared" si="17"/>
        <v>0</v>
      </c>
      <c r="AG30" s="263">
        <f t="shared" si="10"/>
        <v>0</v>
      </c>
      <c r="AH30" s="262"/>
      <c r="AI30" s="263"/>
      <c r="AJ30" s="263">
        <f t="shared" si="11"/>
        <v>0</v>
      </c>
      <c r="AK30" s="262"/>
      <c r="AL30" s="263"/>
      <c r="AM30" s="263"/>
      <c r="AN30" s="263"/>
      <c r="AO30" s="264">
        <f t="shared" si="12"/>
        <v>0</v>
      </c>
      <c r="AP30" s="266"/>
    </row>
    <row r="32" spans="2:42" ht="18.75">
      <c r="M32" s="325" t="s">
        <v>251</v>
      </c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J37"/>
  <sheetViews>
    <sheetView topLeftCell="A3" zoomScale="80" zoomScaleNormal="80" workbookViewId="0">
      <selection activeCell="A10" sqref="A10"/>
    </sheetView>
  </sheetViews>
  <sheetFormatPr baseColWidth="10" defaultRowHeight="15"/>
  <cols>
    <col min="1" max="1" width="4.28515625" style="198" customWidth="1"/>
    <col min="2" max="2" width="15" style="198" customWidth="1"/>
    <col min="3" max="3" width="37.28515625" style="198" customWidth="1"/>
    <col min="4" max="18" width="4.28515625" style="198" customWidth="1"/>
    <col min="19" max="19" width="4.28515625" style="212" customWidth="1"/>
    <col min="20" max="27" width="4.28515625" style="198" customWidth="1"/>
    <col min="28" max="28" width="4.28515625" style="212" customWidth="1"/>
    <col min="29" max="37" width="4.28515625" style="198" customWidth="1"/>
    <col min="38" max="38" width="4.28515625" style="212" customWidth="1"/>
    <col min="39" max="62" width="4.28515625" style="198" customWidth="1"/>
    <col min="63" max="65" width="11.42578125" style="198" customWidth="1"/>
    <col min="66" max="16384" width="11.42578125" style="198"/>
  </cols>
  <sheetData>
    <row r="1" spans="2:62" ht="28.5">
      <c r="E1" s="199" t="s">
        <v>3</v>
      </c>
    </row>
    <row r="2" spans="2:62">
      <c r="Z2" s="198" t="s">
        <v>4</v>
      </c>
    </row>
    <row r="3" spans="2:62">
      <c r="AR3" s="198" t="s">
        <v>6</v>
      </c>
    </row>
    <row r="4" spans="2:62">
      <c r="Y4" s="198" t="s">
        <v>7</v>
      </c>
    </row>
    <row r="5" spans="2:62" ht="15.75" thickBot="1">
      <c r="E5" s="198" t="s">
        <v>8</v>
      </c>
      <c r="J5" s="198" t="s">
        <v>2</v>
      </c>
      <c r="K5" s="198">
        <v>0.4</v>
      </c>
      <c r="L5" s="198">
        <v>1</v>
      </c>
      <c r="M5" s="198" t="s">
        <v>9</v>
      </c>
      <c r="Q5" s="198" t="s">
        <v>39</v>
      </c>
      <c r="W5" s="198" t="s">
        <v>10</v>
      </c>
      <c r="Z5" s="198" t="s">
        <v>11</v>
      </c>
      <c r="AG5" s="198" t="s">
        <v>12</v>
      </c>
      <c r="AN5" s="198" t="s">
        <v>13</v>
      </c>
      <c r="AQ5" s="198" t="s">
        <v>14</v>
      </c>
      <c r="AT5" s="198" t="s">
        <v>11</v>
      </c>
    </row>
    <row r="6" spans="2:62">
      <c r="B6" s="200"/>
      <c r="C6" s="200" t="s">
        <v>181</v>
      </c>
      <c r="D6" s="201"/>
      <c r="E6" s="200"/>
      <c r="F6" s="200" t="s">
        <v>49</v>
      </c>
      <c r="G6" s="200"/>
      <c r="H6" s="200"/>
      <c r="I6" s="200"/>
      <c r="J6" s="200"/>
      <c r="K6" s="200"/>
      <c r="L6" s="200"/>
      <c r="M6" s="202"/>
      <c r="N6" s="203"/>
      <c r="O6" s="204"/>
      <c r="P6" s="204" t="s">
        <v>16</v>
      </c>
      <c r="Q6" s="204"/>
      <c r="R6" s="204"/>
      <c r="S6" s="338" t="s">
        <v>79</v>
      </c>
      <c r="T6" s="204"/>
      <c r="U6" s="205"/>
      <c r="V6" s="206"/>
      <c r="W6" s="207"/>
      <c r="X6" s="204"/>
      <c r="Y6" s="204"/>
      <c r="Z6" s="204" t="s">
        <v>17</v>
      </c>
      <c r="AA6" s="204"/>
      <c r="AB6" s="338" t="s">
        <v>80</v>
      </c>
      <c r="AC6" s="204"/>
      <c r="AD6" s="204"/>
      <c r="AE6" s="204"/>
      <c r="AF6" s="205"/>
      <c r="AG6" s="203"/>
      <c r="AH6" s="204"/>
      <c r="AI6" s="204"/>
      <c r="AJ6" s="204" t="s">
        <v>18</v>
      </c>
      <c r="AK6" s="204"/>
      <c r="AL6" s="338"/>
      <c r="AM6" s="204"/>
      <c r="AN6" s="204"/>
      <c r="AO6" s="204"/>
      <c r="AP6" s="205"/>
      <c r="AQ6" s="203"/>
      <c r="AR6" s="204"/>
      <c r="AS6" s="204"/>
      <c r="AT6" s="204" t="s">
        <v>19</v>
      </c>
      <c r="AU6" s="204"/>
      <c r="AV6" s="204"/>
      <c r="AW6" s="204"/>
      <c r="AX6" s="204"/>
      <c r="AY6" s="204"/>
      <c r="AZ6" s="205"/>
      <c r="BA6" s="203"/>
      <c r="BB6" s="204"/>
      <c r="BC6" s="204"/>
      <c r="BD6" s="204" t="s">
        <v>20</v>
      </c>
      <c r="BE6" s="204"/>
      <c r="BF6" s="204"/>
      <c r="BG6" s="204"/>
      <c r="BH6" s="204"/>
      <c r="BI6" s="204"/>
      <c r="BJ6" s="205"/>
    </row>
    <row r="7" spans="2:62">
      <c r="B7" s="200"/>
      <c r="C7" s="200" t="s">
        <v>21</v>
      </c>
      <c r="D7" s="201" t="s">
        <v>22</v>
      </c>
      <c r="E7" s="200">
        <v>1</v>
      </c>
      <c r="F7" s="200">
        <v>2</v>
      </c>
      <c r="G7" s="200">
        <v>3</v>
      </c>
      <c r="H7" s="200">
        <v>4</v>
      </c>
      <c r="I7" s="200">
        <v>5</v>
      </c>
      <c r="J7" s="200">
        <v>0.6</v>
      </c>
      <c r="K7" s="200" t="s">
        <v>23</v>
      </c>
      <c r="L7" s="200" t="s">
        <v>1</v>
      </c>
      <c r="M7" s="202" t="s">
        <v>47</v>
      </c>
      <c r="N7" s="208" t="s">
        <v>25</v>
      </c>
      <c r="O7" s="200" t="s">
        <v>26</v>
      </c>
      <c r="P7" s="200" t="s">
        <v>27</v>
      </c>
      <c r="Q7" s="200" t="s">
        <v>28</v>
      </c>
      <c r="R7" s="200" t="s">
        <v>29</v>
      </c>
      <c r="S7" s="211" t="s">
        <v>239</v>
      </c>
      <c r="T7" s="200" t="s">
        <v>30</v>
      </c>
      <c r="U7" s="209" t="s">
        <v>31</v>
      </c>
      <c r="V7" s="210" t="s">
        <v>1</v>
      </c>
      <c r="W7" s="201" t="s">
        <v>24</v>
      </c>
      <c r="X7" s="200" t="s">
        <v>25</v>
      </c>
      <c r="Y7" s="200" t="s">
        <v>26</v>
      </c>
      <c r="Z7" s="200" t="s">
        <v>27</v>
      </c>
      <c r="AA7" s="200" t="s">
        <v>28</v>
      </c>
      <c r="AB7" s="211" t="s">
        <v>239</v>
      </c>
      <c r="AC7" s="200" t="s">
        <v>29</v>
      </c>
      <c r="AD7" s="200" t="s">
        <v>30</v>
      </c>
      <c r="AE7" s="200" t="s">
        <v>31</v>
      </c>
      <c r="AF7" s="209" t="s">
        <v>1</v>
      </c>
      <c r="AG7" s="208" t="s">
        <v>24</v>
      </c>
      <c r="AH7" s="200" t="s">
        <v>25</v>
      </c>
      <c r="AI7" s="200" t="s">
        <v>26</v>
      </c>
      <c r="AJ7" s="200" t="s">
        <v>27</v>
      </c>
      <c r="AK7" s="200" t="s">
        <v>28</v>
      </c>
      <c r="AL7" s="211" t="s">
        <v>239</v>
      </c>
      <c r="AM7" s="200" t="s">
        <v>29</v>
      </c>
      <c r="AN7" s="200" t="s">
        <v>30</v>
      </c>
      <c r="AO7" s="200" t="s">
        <v>31</v>
      </c>
      <c r="AP7" s="209" t="s">
        <v>1</v>
      </c>
      <c r="AQ7" s="208" t="s">
        <v>24</v>
      </c>
      <c r="AR7" s="200" t="s">
        <v>25</v>
      </c>
      <c r="AS7" s="200" t="s">
        <v>26</v>
      </c>
      <c r="AT7" s="200" t="s">
        <v>27</v>
      </c>
      <c r="AU7" s="200" t="s">
        <v>28</v>
      </c>
      <c r="AV7" s="200" t="s">
        <v>239</v>
      </c>
      <c r="AW7" s="200" t="s">
        <v>29</v>
      </c>
      <c r="AX7" s="200" t="s">
        <v>30</v>
      </c>
      <c r="AY7" s="200" t="s">
        <v>31</v>
      </c>
      <c r="AZ7" s="209" t="s">
        <v>33</v>
      </c>
      <c r="BA7" s="208" t="s">
        <v>24</v>
      </c>
      <c r="BB7" s="200" t="s">
        <v>25</v>
      </c>
      <c r="BC7" s="200" t="s">
        <v>26</v>
      </c>
      <c r="BD7" s="200" t="s">
        <v>27</v>
      </c>
      <c r="BE7" s="200" t="s">
        <v>28</v>
      </c>
      <c r="BF7" s="200" t="s">
        <v>239</v>
      </c>
      <c r="BG7" s="200" t="s">
        <v>29</v>
      </c>
      <c r="BH7" s="200" t="s">
        <v>30</v>
      </c>
      <c r="BI7" s="200" t="s">
        <v>34</v>
      </c>
      <c r="BJ7" s="209" t="s">
        <v>33</v>
      </c>
    </row>
    <row r="8" spans="2:62">
      <c r="B8" s="200"/>
      <c r="C8" s="200" t="s">
        <v>35</v>
      </c>
      <c r="D8" s="229"/>
      <c r="E8" s="230">
        <f>V8</f>
        <v>5.416666666666667</v>
      </c>
      <c r="F8" s="230">
        <f>AF8</f>
        <v>5.416666666666667</v>
      </c>
      <c r="G8" s="230">
        <f>AP8</f>
        <v>5.384615384615385</v>
      </c>
      <c r="H8" s="230">
        <f>AZ8</f>
        <v>5.384615384615385</v>
      </c>
      <c r="I8" s="230">
        <f>BJ8</f>
        <v>5.384615384615385</v>
      </c>
      <c r="J8" s="230">
        <f>(E8+F8+G8+H8+I8)*0.7/5</f>
        <v>3.7782051282051285</v>
      </c>
      <c r="K8" s="230">
        <v>80</v>
      </c>
      <c r="L8" s="230">
        <f>J8+K8*0.4*5/80</f>
        <v>5.7782051282051281</v>
      </c>
      <c r="M8" s="231"/>
      <c r="N8" s="229">
        <v>5</v>
      </c>
      <c r="O8" s="230">
        <v>5</v>
      </c>
      <c r="P8" s="230">
        <v>5</v>
      </c>
      <c r="Q8" s="230">
        <v>5</v>
      </c>
      <c r="R8" s="230">
        <v>5</v>
      </c>
      <c r="S8" s="254">
        <v>5</v>
      </c>
      <c r="T8" s="230">
        <v>5</v>
      </c>
      <c r="U8" s="232">
        <f>N8*0.6+O8*0.4+P8*0.4+Q8*0.2+R8/5+T8*0.6+S8*0.2</f>
        <v>13</v>
      </c>
      <c r="V8" s="233">
        <f>U8*5/12</f>
        <v>5.416666666666667</v>
      </c>
      <c r="W8" s="234">
        <v>1</v>
      </c>
      <c r="X8" s="230">
        <v>5</v>
      </c>
      <c r="Y8" s="230">
        <v>5</v>
      </c>
      <c r="Z8" s="230">
        <v>5</v>
      </c>
      <c r="AA8" s="230">
        <v>5</v>
      </c>
      <c r="AB8" s="254">
        <v>5</v>
      </c>
      <c r="AC8" s="230">
        <v>5</v>
      </c>
      <c r="AD8" s="232">
        <v>5</v>
      </c>
      <c r="AE8" s="229">
        <f>X8*0.6+Y8*0.4+Z8*0.4+AA8*0.4+AC8/5*AD8*0.6+AB8*0.2</f>
        <v>13</v>
      </c>
      <c r="AF8" s="232">
        <f>AE8*5/12</f>
        <v>5.416666666666667</v>
      </c>
      <c r="AG8" s="229">
        <v>1</v>
      </c>
      <c r="AH8" s="230">
        <v>5</v>
      </c>
      <c r="AI8" s="230">
        <v>5</v>
      </c>
      <c r="AJ8" s="230">
        <v>5</v>
      </c>
      <c r="AK8" s="230">
        <v>5</v>
      </c>
      <c r="AL8" s="254">
        <v>5</v>
      </c>
      <c r="AM8" s="230">
        <v>5</v>
      </c>
      <c r="AN8" s="230">
        <v>5</v>
      </c>
      <c r="AO8" s="230">
        <f>AH8*0.6+AI8*0.4+AJ8*0.4+AK8*0.4+AM8/5+AN8*0.6+AL8*0.2</f>
        <v>14</v>
      </c>
      <c r="AP8" s="232">
        <f>AO8*5/13</f>
        <v>5.384615384615385</v>
      </c>
      <c r="AQ8" s="229">
        <v>1</v>
      </c>
      <c r="AR8" s="229">
        <v>5</v>
      </c>
      <c r="AS8" s="230">
        <v>5</v>
      </c>
      <c r="AT8" s="230">
        <v>5</v>
      </c>
      <c r="AU8" s="230">
        <v>5</v>
      </c>
      <c r="AV8" s="230">
        <v>5</v>
      </c>
      <c r="AW8" s="230">
        <v>5</v>
      </c>
      <c r="AX8" s="230">
        <v>5</v>
      </c>
      <c r="AY8" s="230">
        <f>AR8*0.6+AS8*0.4+AT8*0.4+AU8*0.4+AW8/5+AX8*0.6+AV8*0.2</f>
        <v>14</v>
      </c>
      <c r="AZ8" s="232">
        <f>AY8*5/13</f>
        <v>5.384615384615385</v>
      </c>
      <c r="BA8" s="229">
        <v>1</v>
      </c>
      <c r="BB8" s="230">
        <v>5</v>
      </c>
      <c r="BC8" s="230">
        <v>5</v>
      </c>
      <c r="BD8" s="230">
        <v>5</v>
      </c>
      <c r="BE8" s="230">
        <v>5</v>
      </c>
      <c r="BF8" s="230">
        <v>5</v>
      </c>
      <c r="BG8" s="230">
        <v>5</v>
      </c>
      <c r="BH8" s="230">
        <v>5</v>
      </c>
      <c r="BI8" s="230">
        <f>BB8*0.6+BC8*0.4+BD8*0.4+BE8*0.4+BG8/5+BH8*0.6+BF8*0.2</f>
        <v>14</v>
      </c>
      <c r="BJ8" s="232">
        <f>BI8*5/13</f>
        <v>5.384615384615385</v>
      </c>
    </row>
    <row r="9" spans="2:62" s="224" customFormat="1">
      <c r="B9" s="223">
        <v>83400622009</v>
      </c>
      <c r="C9" s="223" t="s">
        <v>50</v>
      </c>
      <c r="D9" s="235"/>
      <c r="E9" s="236">
        <f>V9</f>
        <v>4.7666666666666666</v>
      </c>
      <c r="F9" s="236">
        <f>AF9</f>
        <v>4.4891666666666667</v>
      </c>
      <c r="G9" s="236">
        <f t="shared" ref="G9:G35" si="0">AP9</f>
        <v>4.6807692307692301</v>
      </c>
      <c r="H9" s="236">
        <f t="shared" ref="H9:H35" si="1">AZ9</f>
        <v>4.382307692307692</v>
      </c>
      <c r="I9" s="236">
        <f t="shared" ref="I9:I35" si="2">BJ9</f>
        <v>4.5746153846153845</v>
      </c>
      <c r="J9" s="236">
        <f t="shared" ref="J9:J35" si="3">(E9+F9+G9+H9+I9)*0.7/5</f>
        <v>3.2050935897435893</v>
      </c>
      <c r="K9" s="236">
        <v>53</v>
      </c>
      <c r="L9" s="230">
        <f t="shared" ref="L9:L36" si="4">J9+K9*0.4*5/80</f>
        <v>4.5300935897435899</v>
      </c>
      <c r="M9" s="237"/>
      <c r="N9" s="235">
        <v>4.8</v>
      </c>
      <c r="O9" s="236">
        <v>4.7</v>
      </c>
      <c r="P9" s="236">
        <v>4.8</v>
      </c>
      <c r="Q9" s="236">
        <v>4.7</v>
      </c>
      <c r="R9" s="236">
        <v>5</v>
      </c>
      <c r="S9" s="254">
        <v>5</v>
      </c>
      <c r="T9" s="236">
        <v>4.7</v>
      </c>
      <c r="U9" s="238">
        <f t="shared" ref="U9:U35" si="5">N9*0.6+O9*0.4+P9*0.4+Q9*0.2+R9/5+T9*0.6</f>
        <v>11.440000000000001</v>
      </c>
      <c r="V9" s="239">
        <f t="shared" ref="V9:V35" si="6">U9*5/12</f>
        <v>4.7666666666666666</v>
      </c>
      <c r="W9" s="240"/>
      <c r="X9" s="236">
        <v>4.87</v>
      </c>
      <c r="Y9" s="236">
        <v>3.4</v>
      </c>
      <c r="Z9" s="236">
        <v>4.9800000000000004</v>
      </c>
      <c r="AA9" s="236">
        <v>4.5</v>
      </c>
      <c r="AB9" s="254">
        <v>5</v>
      </c>
      <c r="AC9" s="236">
        <v>5</v>
      </c>
      <c r="AD9" s="236">
        <v>4.5</v>
      </c>
      <c r="AE9" s="235">
        <f t="shared" ref="AE9:AE35" si="7">X9*0.6+Y9*0.4+Z9*0.4+AA9*0.4+AC9/5*AD9*0.6</f>
        <v>10.773999999999999</v>
      </c>
      <c r="AF9" s="238">
        <f t="shared" ref="AF9:AF35" si="8">AE9*5/12</f>
        <v>4.4891666666666667</v>
      </c>
      <c r="AG9" s="235"/>
      <c r="AH9" s="236">
        <v>5</v>
      </c>
      <c r="AI9" s="236">
        <v>4</v>
      </c>
      <c r="AJ9" s="236">
        <v>5</v>
      </c>
      <c r="AK9" s="236">
        <f>(Q9+AA9+AU9+BE9)/4</f>
        <v>4.6749999999999998</v>
      </c>
      <c r="AL9" s="254">
        <v>5</v>
      </c>
      <c r="AM9" s="236">
        <v>5</v>
      </c>
      <c r="AN9" s="236">
        <v>4.5</v>
      </c>
      <c r="AO9" s="236">
        <f t="shared" ref="AO9:AO35" si="9">AH9*0.6+AI9*0.4+AJ9*0.4+AK9*0.4+AM9/5+AN9*0.6</f>
        <v>12.169999999999998</v>
      </c>
      <c r="AP9" s="238">
        <f t="shared" ref="AP9:AP35" si="10">AO9*5/13</f>
        <v>4.6807692307692301</v>
      </c>
      <c r="AQ9" s="235"/>
      <c r="AR9" s="235">
        <f>(AH9+X9+N9)/3</f>
        <v>4.8900000000000006</v>
      </c>
      <c r="AS9" s="236">
        <v>2</v>
      </c>
      <c r="AT9" s="236">
        <v>4.9000000000000004</v>
      </c>
      <c r="AU9" s="236">
        <v>5</v>
      </c>
      <c r="AV9" s="236">
        <v>5</v>
      </c>
      <c r="AW9" s="236">
        <v>5</v>
      </c>
      <c r="AX9" s="236">
        <v>4.5</v>
      </c>
      <c r="AY9" s="236">
        <f t="shared" ref="AY9:AY35" si="11">AR9*0.6+AS9*0.4+AT9*0.4+AU9*0.4+AW9/5+AX9*0.6</f>
        <v>11.393999999999998</v>
      </c>
      <c r="AZ9" s="238">
        <f t="shared" ref="AZ9:AZ35" si="12">AY9*5/13</f>
        <v>4.382307692307692</v>
      </c>
      <c r="BA9" s="235"/>
      <c r="BB9" s="236">
        <f>AR9</f>
        <v>4.8900000000000006</v>
      </c>
      <c r="BC9" s="236">
        <v>4.5</v>
      </c>
      <c r="BD9" s="236">
        <v>4.9000000000000004</v>
      </c>
      <c r="BE9" s="236">
        <v>4.5</v>
      </c>
      <c r="BF9" s="236">
        <v>5</v>
      </c>
      <c r="BG9" s="236">
        <v>5</v>
      </c>
      <c r="BH9" s="236">
        <v>4</v>
      </c>
      <c r="BI9" s="236">
        <f>BB9*0.6+BC9*0.4+BD9*0.4+BE9*0.4+BG9/5+BH9*0.6</f>
        <v>11.894</v>
      </c>
      <c r="BJ9" s="238">
        <f t="shared" ref="BJ9:BJ35" si="13">BI9*5/13</f>
        <v>4.5746153846153845</v>
      </c>
    </row>
    <row r="10" spans="2:62" s="224" customFormat="1">
      <c r="B10" s="223">
        <v>83400062008</v>
      </c>
      <c r="C10" s="223" t="s">
        <v>75</v>
      </c>
      <c r="D10" s="235"/>
      <c r="E10" s="236">
        <f>V10</f>
        <v>3.8583333333333329</v>
      </c>
      <c r="F10" s="236">
        <f>AF10</f>
        <v>3.9</v>
      </c>
      <c r="G10" s="236">
        <f t="shared" ref="G10" si="14">AP10</f>
        <v>3.9115384615384619</v>
      </c>
      <c r="H10" s="236">
        <f t="shared" ref="H10" si="15">AZ10</f>
        <v>3.9461538461538459</v>
      </c>
      <c r="I10" s="236">
        <f t="shared" ref="I10" si="16">BJ10</f>
        <v>3.7846153846153849</v>
      </c>
      <c r="J10" s="236">
        <f t="shared" ref="J10" si="17">(E10+F10+G10+H10+I10)*0.7/5</f>
        <v>2.7160897435897438</v>
      </c>
      <c r="K10" s="236">
        <v>50</v>
      </c>
      <c r="L10" s="230">
        <f t="shared" si="4"/>
        <v>3.9660897435897438</v>
      </c>
      <c r="M10" s="237"/>
      <c r="N10" s="235">
        <v>3.5</v>
      </c>
      <c r="O10" s="236">
        <v>3.5</v>
      </c>
      <c r="P10" s="236">
        <v>3</v>
      </c>
      <c r="Q10" s="236">
        <v>4.7</v>
      </c>
      <c r="R10" s="236">
        <v>4</v>
      </c>
      <c r="S10" s="254">
        <v>4</v>
      </c>
      <c r="T10" s="236">
        <v>4.7</v>
      </c>
      <c r="U10" s="238">
        <f t="shared" ref="U10" si="18">N10*0.6+O10*0.4+P10*0.4+Q10*0.2+R10/5+T10*0.6</f>
        <v>9.26</v>
      </c>
      <c r="V10" s="239">
        <f t="shared" ref="V10" si="19">U10*5/12</f>
        <v>3.8583333333333329</v>
      </c>
      <c r="W10" s="240"/>
      <c r="X10" s="236">
        <v>3.9</v>
      </c>
      <c r="Y10" s="236">
        <v>2.5</v>
      </c>
      <c r="Z10" s="236">
        <v>3.8</v>
      </c>
      <c r="AA10" s="236">
        <v>4.5</v>
      </c>
      <c r="AB10" s="254">
        <v>4</v>
      </c>
      <c r="AC10" s="236">
        <v>5</v>
      </c>
      <c r="AD10" s="236">
        <v>4.5</v>
      </c>
      <c r="AE10" s="235">
        <f t="shared" ref="AE10" si="20">X10*0.6+Y10*0.4+Z10*0.4+AA10*0.4+AC10/5*AD10*0.6</f>
        <v>9.36</v>
      </c>
      <c r="AF10" s="238">
        <f t="shared" ref="AF10" si="21">AE10*5/12</f>
        <v>3.9</v>
      </c>
      <c r="AG10" s="235"/>
      <c r="AH10" s="236">
        <v>4</v>
      </c>
      <c r="AI10" s="236">
        <v>1</v>
      </c>
      <c r="AJ10" s="236">
        <v>4.5</v>
      </c>
      <c r="AK10" s="236">
        <f t="shared" ref="AK10:AK37" si="22">(Q10+AA10+AU10+BE10)/4</f>
        <v>4.6749999999999998</v>
      </c>
      <c r="AL10" s="254">
        <v>5</v>
      </c>
      <c r="AM10" s="236">
        <v>5</v>
      </c>
      <c r="AN10" s="236">
        <v>4.5</v>
      </c>
      <c r="AO10" s="236">
        <f t="shared" ref="AO10" si="23">AH10*0.6+AI10*0.4+AJ10*0.4+AK10*0.4+AM10/5+AN10*0.6</f>
        <v>10.17</v>
      </c>
      <c r="AP10" s="238">
        <f t="shared" ref="AP10" si="24">AO10*5/13</f>
        <v>3.9115384615384619</v>
      </c>
      <c r="AQ10" s="235"/>
      <c r="AR10" s="235">
        <f t="shared" ref="AR10:AR36" si="25">(AH10+X10+N10)/3</f>
        <v>3.8000000000000003</v>
      </c>
      <c r="AS10" s="236">
        <v>1.5</v>
      </c>
      <c r="AT10" s="236">
        <v>4.2</v>
      </c>
      <c r="AU10" s="236">
        <v>5</v>
      </c>
      <c r="AV10" s="236">
        <v>5</v>
      </c>
      <c r="AW10" s="236">
        <v>5</v>
      </c>
      <c r="AX10" s="236">
        <v>4.5</v>
      </c>
      <c r="AY10" s="236">
        <f t="shared" ref="AY10" si="26">AR10*0.6+AS10*0.4+AT10*0.4+AU10*0.4+AW10/5+AX10*0.6</f>
        <v>10.26</v>
      </c>
      <c r="AZ10" s="238">
        <f t="shared" ref="AZ10" si="27">AY10*5/13</f>
        <v>3.9461538461538459</v>
      </c>
      <c r="BA10" s="235"/>
      <c r="BB10" s="236">
        <f t="shared" ref="BB10:BB36" si="28">AR10</f>
        <v>3.8000000000000003</v>
      </c>
      <c r="BC10" s="236">
        <v>4.5</v>
      </c>
      <c r="BD10" s="236">
        <v>3.9</v>
      </c>
      <c r="BE10" s="236">
        <v>4.5</v>
      </c>
      <c r="BF10" s="236">
        <v>5</v>
      </c>
      <c r="BG10" s="236"/>
      <c r="BH10" s="236">
        <v>4</v>
      </c>
      <c r="BI10" s="236">
        <f t="shared" ref="BI10" si="29">BB10*0.6+BC10*0.4+BD10*0.4+BE10*0.4+BG10/5+BH10*0.6</f>
        <v>9.84</v>
      </c>
      <c r="BJ10" s="238">
        <f t="shared" ref="BJ10" si="30">BI10*5/13</f>
        <v>3.7846153846153849</v>
      </c>
    </row>
    <row r="11" spans="2:62" s="226" customFormat="1">
      <c r="B11" s="225">
        <v>83400012009</v>
      </c>
      <c r="C11" s="225" t="s">
        <v>51</v>
      </c>
      <c r="D11" s="241"/>
      <c r="E11" s="242">
        <f t="shared" ref="E11:E35" si="31">V11</f>
        <v>2.7416666666666667</v>
      </c>
      <c r="F11" s="242">
        <f t="shared" ref="F11:F35" si="32">AF11</f>
        <v>3.5833333333333335</v>
      </c>
      <c r="G11" s="242">
        <f t="shared" si="0"/>
        <v>3.6653846153846152</v>
      </c>
      <c r="H11" s="242">
        <f t="shared" si="1"/>
        <v>3.7769230769230768</v>
      </c>
      <c r="I11" s="242">
        <f t="shared" si="2"/>
        <v>3.7153846153846151</v>
      </c>
      <c r="J11" s="242">
        <f t="shared" si="3"/>
        <v>2.4475769230769227</v>
      </c>
      <c r="K11" s="242">
        <v>32</v>
      </c>
      <c r="L11" s="230">
        <f t="shared" si="4"/>
        <v>3.2475769230769229</v>
      </c>
      <c r="M11" s="243"/>
      <c r="N11" s="241">
        <v>1</v>
      </c>
      <c r="O11" s="242">
        <v>0.5</v>
      </c>
      <c r="P11" s="242">
        <v>4.5</v>
      </c>
      <c r="Q11" s="242">
        <v>3.8</v>
      </c>
      <c r="R11" s="242">
        <v>5</v>
      </c>
      <c r="S11" s="254">
        <v>5.5</v>
      </c>
      <c r="T11" s="242">
        <v>3.7</v>
      </c>
      <c r="U11" s="244">
        <f t="shared" si="5"/>
        <v>6.58</v>
      </c>
      <c r="V11" s="245">
        <f t="shared" si="6"/>
        <v>2.7416666666666667</v>
      </c>
      <c r="W11" s="246"/>
      <c r="X11" s="242">
        <v>4</v>
      </c>
      <c r="Y11" s="242">
        <v>1.5</v>
      </c>
      <c r="Z11" s="242">
        <v>4.5</v>
      </c>
      <c r="AA11" s="242">
        <v>3.8</v>
      </c>
      <c r="AB11" s="254">
        <v>5</v>
      </c>
      <c r="AC11" s="242">
        <v>5</v>
      </c>
      <c r="AD11" s="242">
        <v>3.8</v>
      </c>
      <c r="AE11" s="241">
        <f t="shared" si="7"/>
        <v>8.6</v>
      </c>
      <c r="AF11" s="244">
        <f t="shared" si="8"/>
        <v>3.5833333333333335</v>
      </c>
      <c r="AG11" s="241"/>
      <c r="AH11" s="242">
        <v>4</v>
      </c>
      <c r="AI11" s="242">
        <v>1.3</v>
      </c>
      <c r="AJ11" s="242">
        <v>4</v>
      </c>
      <c r="AK11" s="236">
        <f t="shared" si="22"/>
        <v>4.0750000000000002</v>
      </c>
      <c r="AL11" s="254">
        <v>5</v>
      </c>
      <c r="AM11" s="242">
        <v>5.5</v>
      </c>
      <c r="AN11" s="242">
        <v>3.8</v>
      </c>
      <c r="AO11" s="242">
        <f t="shared" si="9"/>
        <v>9.5299999999999994</v>
      </c>
      <c r="AP11" s="244">
        <f t="shared" si="10"/>
        <v>3.6653846153846152</v>
      </c>
      <c r="AQ11" s="241"/>
      <c r="AR11" s="235">
        <f t="shared" si="25"/>
        <v>3</v>
      </c>
      <c r="AS11" s="242">
        <v>1.5</v>
      </c>
      <c r="AT11" s="242">
        <v>4.5</v>
      </c>
      <c r="AU11" s="242">
        <v>5</v>
      </c>
      <c r="AV11" s="242">
        <v>5</v>
      </c>
      <c r="AW11" s="242">
        <v>5.2</v>
      </c>
      <c r="AX11" s="242">
        <v>4.3</v>
      </c>
      <c r="AY11" s="242">
        <f t="shared" si="11"/>
        <v>9.82</v>
      </c>
      <c r="AZ11" s="244">
        <f t="shared" si="12"/>
        <v>3.7769230769230768</v>
      </c>
      <c r="BA11" s="241"/>
      <c r="BB11" s="236">
        <f t="shared" si="28"/>
        <v>3</v>
      </c>
      <c r="BC11" s="242">
        <v>3.7</v>
      </c>
      <c r="BD11" s="242">
        <v>4.5</v>
      </c>
      <c r="BE11" s="242">
        <v>3.7</v>
      </c>
      <c r="BF11" s="242">
        <v>5</v>
      </c>
      <c r="BG11" s="242">
        <v>5</v>
      </c>
      <c r="BH11" s="242">
        <v>3.5</v>
      </c>
      <c r="BI11" s="242">
        <f t="shared" ref="BI11:BI35" si="33">BB11*0.6+BC11*0.4+BD11*0.4+BE11*0.4+BG11/5+BH11*0.6</f>
        <v>9.66</v>
      </c>
      <c r="BJ11" s="244">
        <f t="shared" si="13"/>
        <v>3.7153846153846151</v>
      </c>
    </row>
    <row r="12" spans="2:62" s="228" customFormat="1">
      <c r="B12" s="227">
        <v>83401382009</v>
      </c>
      <c r="C12" s="227" t="s">
        <v>52</v>
      </c>
      <c r="D12" s="247"/>
      <c r="E12" s="248">
        <f t="shared" si="31"/>
        <v>4.0249999999999995</v>
      </c>
      <c r="F12" s="248">
        <f t="shared" si="32"/>
        <v>3.9016666666666673</v>
      </c>
      <c r="G12" s="248">
        <f t="shared" si="0"/>
        <v>4.0807692307692314</v>
      </c>
      <c r="H12" s="248">
        <f t="shared" si="1"/>
        <v>4.2769230769230768</v>
      </c>
      <c r="I12" s="248">
        <f t="shared" si="2"/>
        <v>4.023076923076923</v>
      </c>
      <c r="J12" s="248">
        <f t="shared" si="3"/>
        <v>2.8430410256410252</v>
      </c>
      <c r="K12" s="248">
        <v>49</v>
      </c>
      <c r="L12" s="230">
        <f t="shared" si="4"/>
        <v>4.0680410256410253</v>
      </c>
      <c r="M12" s="249"/>
      <c r="N12" s="247">
        <v>3.9</v>
      </c>
      <c r="O12" s="248">
        <v>3</v>
      </c>
      <c r="P12" s="248">
        <v>4.4000000000000004</v>
      </c>
      <c r="Q12" s="248">
        <v>4.2</v>
      </c>
      <c r="R12" s="248">
        <v>5</v>
      </c>
      <c r="S12" s="254">
        <v>5</v>
      </c>
      <c r="T12" s="248">
        <v>4.2</v>
      </c>
      <c r="U12" s="250">
        <f t="shared" si="5"/>
        <v>9.66</v>
      </c>
      <c r="V12" s="251">
        <f t="shared" si="6"/>
        <v>4.0249999999999995</v>
      </c>
      <c r="W12" s="252"/>
      <c r="X12" s="248">
        <v>3.7</v>
      </c>
      <c r="Y12" s="248">
        <v>2.5</v>
      </c>
      <c r="Z12" s="248">
        <v>4.5999999999999996</v>
      </c>
      <c r="AA12" s="248">
        <v>3.5</v>
      </c>
      <c r="AB12" s="254">
        <v>5</v>
      </c>
      <c r="AC12" s="248">
        <v>5.5</v>
      </c>
      <c r="AD12" s="248">
        <v>4.4000000000000004</v>
      </c>
      <c r="AE12" s="247">
        <f t="shared" si="7"/>
        <v>9.3640000000000008</v>
      </c>
      <c r="AF12" s="250">
        <f t="shared" si="8"/>
        <v>3.9016666666666673</v>
      </c>
      <c r="AG12" s="247"/>
      <c r="AH12" s="248">
        <v>3.9</v>
      </c>
      <c r="AI12" s="248">
        <v>3</v>
      </c>
      <c r="AJ12" s="248">
        <v>5</v>
      </c>
      <c r="AK12" s="236">
        <f t="shared" si="22"/>
        <v>4.1749999999999998</v>
      </c>
      <c r="AL12" s="254">
        <v>5</v>
      </c>
      <c r="AM12" s="248">
        <v>5</v>
      </c>
      <c r="AN12" s="248">
        <v>4</v>
      </c>
      <c r="AO12" s="248">
        <f t="shared" si="9"/>
        <v>10.610000000000001</v>
      </c>
      <c r="AP12" s="250">
        <f t="shared" si="10"/>
        <v>4.0807692307692314</v>
      </c>
      <c r="AQ12" s="247"/>
      <c r="AR12" s="235">
        <f t="shared" si="25"/>
        <v>3.8333333333333335</v>
      </c>
      <c r="AS12" s="248">
        <v>3</v>
      </c>
      <c r="AT12" s="248">
        <v>4.5</v>
      </c>
      <c r="AU12" s="248">
        <v>5</v>
      </c>
      <c r="AV12" s="248">
        <v>5</v>
      </c>
      <c r="AW12" s="248">
        <v>5.3</v>
      </c>
      <c r="AX12" s="248">
        <v>4.5999999999999996</v>
      </c>
      <c r="AY12" s="248">
        <f t="shared" si="11"/>
        <v>11.12</v>
      </c>
      <c r="AZ12" s="250">
        <f t="shared" si="12"/>
        <v>4.2769230769230768</v>
      </c>
      <c r="BA12" s="247"/>
      <c r="BB12" s="236">
        <f t="shared" si="28"/>
        <v>3.8333333333333335</v>
      </c>
      <c r="BC12" s="248">
        <v>3.5</v>
      </c>
      <c r="BD12" s="248">
        <v>4.7</v>
      </c>
      <c r="BE12" s="248">
        <v>4</v>
      </c>
      <c r="BF12" s="248">
        <v>5</v>
      </c>
      <c r="BG12" s="248">
        <v>5</v>
      </c>
      <c r="BH12" s="248">
        <v>3.8</v>
      </c>
      <c r="BI12" s="248">
        <f t="shared" si="33"/>
        <v>10.459999999999999</v>
      </c>
      <c r="BJ12" s="250">
        <f t="shared" si="13"/>
        <v>4.023076923076923</v>
      </c>
    </row>
    <row r="13" spans="2:62" s="224" customFormat="1">
      <c r="B13" s="223">
        <v>83400092009</v>
      </c>
      <c r="C13" s="223" t="s">
        <v>53</v>
      </c>
      <c r="D13" s="235"/>
      <c r="E13" s="236">
        <f t="shared" si="31"/>
        <v>4.7500000000000009</v>
      </c>
      <c r="F13" s="236">
        <f t="shared" si="32"/>
        <v>4.6958333333333329</v>
      </c>
      <c r="G13" s="236">
        <f t="shared" si="0"/>
        <v>4.3730769230769226</v>
      </c>
      <c r="H13" s="236">
        <f t="shared" si="1"/>
        <v>4.4961538461538462</v>
      </c>
      <c r="I13" s="236">
        <f t="shared" si="2"/>
        <v>4.565384615384616</v>
      </c>
      <c r="J13" s="236">
        <f t="shared" si="3"/>
        <v>3.2032628205128204</v>
      </c>
      <c r="K13" s="236">
        <v>45</v>
      </c>
      <c r="L13" s="230">
        <f t="shared" si="4"/>
        <v>4.3282628205128209</v>
      </c>
      <c r="M13" s="237"/>
      <c r="N13" s="235">
        <v>4.7</v>
      </c>
      <c r="O13" s="236">
        <v>4.7</v>
      </c>
      <c r="P13" s="236">
        <v>4.8499999999999996</v>
      </c>
      <c r="Q13" s="236">
        <v>4.7</v>
      </c>
      <c r="R13" s="236">
        <v>5</v>
      </c>
      <c r="S13" s="254">
        <v>5</v>
      </c>
      <c r="T13" s="236">
        <v>4.7</v>
      </c>
      <c r="U13" s="238">
        <f t="shared" si="5"/>
        <v>11.400000000000002</v>
      </c>
      <c r="V13" s="239">
        <f t="shared" si="6"/>
        <v>4.7500000000000009</v>
      </c>
      <c r="W13" s="240"/>
      <c r="X13" s="236">
        <v>4.8499999999999996</v>
      </c>
      <c r="Y13" s="236">
        <v>4.8</v>
      </c>
      <c r="Z13" s="236">
        <v>4.8499999999999996</v>
      </c>
      <c r="AA13" s="236">
        <v>4.5</v>
      </c>
      <c r="AB13" s="254">
        <v>5</v>
      </c>
      <c r="AC13" s="236">
        <v>5</v>
      </c>
      <c r="AD13" s="236">
        <v>4.5</v>
      </c>
      <c r="AE13" s="235">
        <f t="shared" si="7"/>
        <v>11.27</v>
      </c>
      <c r="AF13" s="238">
        <f t="shared" si="8"/>
        <v>4.6958333333333329</v>
      </c>
      <c r="AG13" s="235"/>
      <c r="AH13" s="236">
        <v>5</v>
      </c>
      <c r="AI13" s="236">
        <v>2</v>
      </c>
      <c r="AJ13" s="236">
        <v>5</v>
      </c>
      <c r="AK13" s="236">
        <f t="shared" si="22"/>
        <v>4.6749999999999998</v>
      </c>
      <c r="AL13" s="254">
        <v>5</v>
      </c>
      <c r="AM13" s="236">
        <v>5</v>
      </c>
      <c r="AN13" s="236">
        <v>4.5</v>
      </c>
      <c r="AO13" s="236">
        <f t="shared" si="9"/>
        <v>11.37</v>
      </c>
      <c r="AP13" s="238">
        <f t="shared" si="10"/>
        <v>4.3730769230769226</v>
      </c>
      <c r="AQ13" s="235"/>
      <c r="AR13" s="235">
        <f t="shared" si="25"/>
        <v>4.8500000000000005</v>
      </c>
      <c r="AS13" s="236">
        <v>2.8</v>
      </c>
      <c r="AT13" s="236">
        <v>4.9000000000000004</v>
      </c>
      <c r="AU13" s="236">
        <v>5</v>
      </c>
      <c r="AV13" s="236">
        <v>5</v>
      </c>
      <c r="AW13" s="236">
        <v>5</v>
      </c>
      <c r="AX13" s="236">
        <v>4.5</v>
      </c>
      <c r="AY13" s="236">
        <f t="shared" si="11"/>
        <v>11.69</v>
      </c>
      <c r="AZ13" s="238">
        <f t="shared" si="12"/>
        <v>4.4961538461538462</v>
      </c>
      <c r="BA13" s="235"/>
      <c r="BB13" s="236">
        <f t="shared" si="28"/>
        <v>4.8500000000000005</v>
      </c>
      <c r="BC13" s="236">
        <v>4.5</v>
      </c>
      <c r="BD13" s="236">
        <v>4.9000000000000004</v>
      </c>
      <c r="BE13" s="236">
        <v>4.5</v>
      </c>
      <c r="BF13" s="236">
        <v>5</v>
      </c>
      <c r="BG13" s="236">
        <v>5</v>
      </c>
      <c r="BH13" s="236">
        <v>4</v>
      </c>
      <c r="BI13" s="236">
        <f t="shared" si="33"/>
        <v>11.870000000000001</v>
      </c>
      <c r="BJ13" s="238">
        <f t="shared" si="13"/>
        <v>4.565384615384616</v>
      </c>
    </row>
    <row r="14" spans="2:62" s="423" customFormat="1">
      <c r="B14" s="416">
        <v>83400652009</v>
      </c>
      <c r="C14" s="416" t="s">
        <v>54</v>
      </c>
      <c r="D14" s="417"/>
      <c r="E14" s="418">
        <f t="shared" si="31"/>
        <v>3.125</v>
      </c>
      <c r="F14" s="418">
        <f t="shared" si="32"/>
        <v>3.2416666666666667</v>
      </c>
      <c r="G14" s="418">
        <f t="shared" si="0"/>
        <v>3.6230769230769231</v>
      </c>
      <c r="H14" s="418">
        <f t="shared" si="1"/>
        <v>3.9615384615384608</v>
      </c>
      <c r="I14" s="418">
        <f t="shared" si="2"/>
        <v>3.8923076923076918</v>
      </c>
      <c r="J14" s="418">
        <f t="shared" si="3"/>
        <v>2.498102564102564</v>
      </c>
      <c r="K14" s="418">
        <v>41</v>
      </c>
      <c r="L14" s="418">
        <f t="shared" si="4"/>
        <v>3.5231025641025644</v>
      </c>
      <c r="M14" s="419"/>
      <c r="N14" s="417">
        <v>3.9</v>
      </c>
      <c r="O14" s="418">
        <v>2</v>
      </c>
      <c r="P14" s="418">
        <v>4.2</v>
      </c>
      <c r="Q14" s="418"/>
      <c r="R14" s="418">
        <v>5</v>
      </c>
      <c r="S14" s="418">
        <v>5</v>
      </c>
      <c r="T14" s="418">
        <v>2.8</v>
      </c>
      <c r="U14" s="420">
        <f t="shared" si="5"/>
        <v>7.5</v>
      </c>
      <c r="V14" s="421">
        <f t="shared" si="6"/>
        <v>3.125</v>
      </c>
      <c r="W14" s="422"/>
      <c r="X14" s="418">
        <v>4</v>
      </c>
      <c r="Y14" s="418"/>
      <c r="Z14" s="418">
        <v>4</v>
      </c>
      <c r="AA14" s="418">
        <v>4.2</v>
      </c>
      <c r="AB14" s="418">
        <v>5</v>
      </c>
      <c r="AC14" s="418">
        <v>5</v>
      </c>
      <c r="AD14" s="418">
        <v>3.5</v>
      </c>
      <c r="AE14" s="417">
        <f t="shared" si="7"/>
        <v>7.7799999999999994</v>
      </c>
      <c r="AF14" s="420">
        <f t="shared" si="8"/>
        <v>3.2416666666666667</v>
      </c>
      <c r="AG14" s="417"/>
      <c r="AH14" s="418">
        <v>4.2</v>
      </c>
      <c r="AI14" s="418">
        <v>2</v>
      </c>
      <c r="AJ14" s="418">
        <v>4.5</v>
      </c>
      <c r="AK14" s="418">
        <f t="shared" si="22"/>
        <v>3.3</v>
      </c>
      <c r="AL14" s="418">
        <v>5</v>
      </c>
      <c r="AM14" s="418">
        <v>5</v>
      </c>
      <c r="AN14" s="418">
        <v>3.3</v>
      </c>
      <c r="AO14" s="418">
        <f t="shared" si="9"/>
        <v>9.42</v>
      </c>
      <c r="AP14" s="420">
        <f t="shared" si="10"/>
        <v>3.6230769230769231</v>
      </c>
      <c r="AQ14" s="417"/>
      <c r="AR14" s="417">
        <f t="shared" si="25"/>
        <v>4.0333333333333332</v>
      </c>
      <c r="AS14" s="418">
        <v>2</v>
      </c>
      <c r="AT14" s="418">
        <v>4.5</v>
      </c>
      <c r="AU14" s="418">
        <v>5</v>
      </c>
      <c r="AV14" s="418">
        <v>5</v>
      </c>
      <c r="AW14" s="418">
        <v>5</v>
      </c>
      <c r="AX14" s="418">
        <v>3.8</v>
      </c>
      <c r="AY14" s="418">
        <f t="shared" si="11"/>
        <v>10.299999999999999</v>
      </c>
      <c r="AZ14" s="420">
        <f t="shared" si="12"/>
        <v>3.9615384615384608</v>
      </c>
      <c r="BA14" s="417"/>
      <c r="BB14" s="418">
        <f t="shared" si="28"/>
        <v>4.0333333333333332</v>
      </c>
      <c r="BC14" s="418">
        <v>2</v>
      </c>
      <c r="BD14" s="418">
        <v>4.3</v>
      </c>
      <c r="BE14" s="418">
        <v>4</v>
      </c>
      <c r="BF14" s="418">
        <v>5</v>
      </c>
      <c r="BG14" s="418">
        <v>5</v>
      </c>
      <c r="BH14" s="418">
        <v>4.3</v>
      </c>
      <c r="BI14" s="418">
        <f t="shared" si="33"/>
        <v>10.119999999999999</v>
      </c>
      <c r="BJ14" s="420">
        <f t="shared" si="13"/>
        <v>3.8923076923076918</v>
      </c>
    </row>
    <row r="15" spans="2:62" s="423" customFormat="1">
      <c r="B15" s="416">
        <v>83401392009</v>
      </c>
      <c r="C15" s="416" t="s">
        <v>55</v>
      </c>
      <c r="D15" s="417"/>
      <c r="E15" s="418">
        <f t="shared" si="31"/>
        <v>3.4500000000000006</v>
      </c>
      <c r="F15" s="418">
        <f t="shared" si="32"/>
        <v>3.8358333333333334</v>
      </c>
      <c r="G15" s="418">
        <f t="shared" si="0"/>
        <v>3.8153846153846156</v>
      </c>
      <c r="H15" s="418">
        <f t="shared" si="1"/>
        <v>4.1307692307692312</v>
      </c>
      <c r="I15" s="418">
        <f t="shared" si="2"/>
        <v>4.0923076923076929</v>
      </c>
      <c r="J15" s="418">
        <f t="shared" si="3"/>
        <v>2.7054012820512821</v>
      </c>
      <c r="K15" s="418">
        <v>43</v>
      </c>
      <c r="L15" s="418">
        <f t="shared" si="4"/>
        <v>3.7804012820512822</v>
      </c>
      <c r="M15" s="419"/>
      <c r="N15" s="417">
        <v>4.7</v>
      </c>
      <c r="O15" s="418">
        <v>2.5</v>
      </c>
      <c r="P15" s="418">
        <v>4.7</v>
      </c>
      <c r="Q15" s="418"/>
      <c r="R15" s="418">
        <v>4.5</v>
      </c>
      <c r="S15" s="418">
        <v>5</v>
      </c>
      <c r="T15" s="418">
        <v>2.8</v>
      </c>
      <c r="U15" s="420">
        <f t="shared" si="5"/>
        <v>8.2800000000000011</v>
      </c>
      <c r="V15" s="421">
        <f t="shared" si="6"/>
        <v>3.4500000000000006</v>
      </c>
      <c r="W15" s="422"/>
      <c r="X15" s="418">
        <v>4.5</v>
      </c>
      <c r="Y15" s="418">
        <v>2</v>
      </c>
      <c r="Z15" s="418">
        <v>4.5</v>
      </c>
      <c r="AA15" s="418">
        <v>4.2</v>
      </c>
      <c r="AB15" s="418">
        <v>5</v>
      </c>
      <c r="AC15" s="418">
        <v>5.3</v>
      </c>
      <c r="AD15" s="418">
        <v>3.5</v>
      </c>
      <c r="AE15" s="417">
        <f t="shared" si="7"/>
        <v>9.2059999999999995</v>
      </c>
      <c r="AF15" s="420">
        <f t="shared" si="8"/>
        <v>3.8358333333333334</v>
      </c>
      <c r="AG15" s="417"/>
      <c r="AH15" s="418">
        <v>4.5</v>
      </c>
      <c r="AI15" s="418">
        <v>2.2999999999999998</v>
      </c>
      <c r="AJ15" s="418">
        <v>5</v>
      </c>
      <c r="AK15" s="418">
        <f t="shared" si="22"/>
        <v>3.3</v>
      </c>
      <c r="AL15" s="418">
        <v>5</v>
      </c>
      <c r="AM15" s="418">
        <v>5</v>
      </c>
      <c r="AN15" s="418">
        <v>3.3</v>
      </c>
      <c r="AO15" s="418">
        <f t="shared" si="9"/>
        <v>9.92</v>
      </c>
      <c r="AP15" s="420">
        <f t="shared" si="10"/>
        <v>3.8153846153846156</v>
      </c>
      <c r="AQ15" s="417"/>
      <c r="AR15" s="417">
        <f t="shared" si="25"/>
        <v>4.5666666666666664</v>
      </c>
      <c r="AS15" s="418">
        <v>2</v>
      </c>
      <c r="AT15" s="418">
        <v>4.8</v>
      </c>
      <c r="AU15" s="418">
        <v>5</v>
      </c>
      <c r="AV15" s="418">
        <v>5</v>
      </c>
      <c r="AW15" s="418">
        <v>5</v>
      </c>
      <c r="AX15" s="418">
        <v>3.8</v>
      </c>
      <c r="AY15" s="418">
        <f t="shared" si="11"/>
        <v>10.74</v>
      </c>
      <c r="AZ15" s="420">
        <f t="shared" si="12"/>
        <v>4.1307692307692312</v>
      </c>
      <c r="BA15" s="417"/>
      <c r="BB15" s="418">
        <f t="shared" si="28"/>
        <v>4.5666666666666664</v>
      </c>
      <c r="BC15" s="418">
        <v>2</v>
      </c>
      <c r="BD15" s="418">
        <v>4.8</v>
      </c>
      <c r="BE15" s="418">
        <v>4</v>
      </c>
      <c r="BF15" s="418">
        <v>5</v>
      </c>
      <c r="BG15" s="418">
        <v>5</v>
      </c>
      <c r="BH15" s="418">
        <v>4.3</v>
      </c>
      <c r="BI15" s="418">
        <f t="shared" si="33"/>
        <v>10.64</v>
      </c>
      <c r="BJ15" s="420">
        <f t="shared" si="13"/>
        <v>4.0923076923076929</v>
      </c>
    </row>
    <row r="16" spans="2:62" s="212" customFormat="1">
      <c r="B16" s="211">
        <v>83400122009</v>
      </c>
      <c r="C16" s="211" t="s">
        <v>56</v>
      </c>
      <c r="D16" s="253"/>
      <c r="E16" s="254">
        <f t="shared" si="31"/>
        <v>3.2666666666666671</v>
      </c>
      <c r="F16" s="254">
        <f t="shared" si="32"/>
        <v>2.6916666666666664</v>
      </c>
      <c r="G16" s="254">
        <f t="shared" si="0"/>
        <v>3.7000000000000006</v>
      </c>
      <c r="H16" s="254">
        <f t="shared" si="1"/>
        <v>3.3000000000000003</v>
      </c>
      <c r="I16" s="254">
        <f t="shared" si="2"/>
        <v>3.8615384615384616</v>
      </c>
      <c r="J16" s="254">
        <f t="shared" si="3"/>
        <v>2.3547820512820516</v>
      </c>
      <c r="K16" s="254">
        <v>41</v>
      </c>
      <c r="L16" s="230">
        <f t="shared" si="4"/>
        <v>3.379782051282052</v>
      </c>
      <c r="M16" s="255"/>
      <c r="N16" s="253">
        <v>3</v>
      </c>
      <c r="O16" s="254">
        <v>2</v>
      </c>
      <c r="P16" s="254">
        <v>3.8</v>
      </c>
      <c r="Q16" s="254">
        <v>4.5999999999999996</v>
      </c>
      <c r="R16" s="254">
        <v>3.5</v>
      </c>
      <c r="S16" s="254">
        <v>5</v>
      </c>
      <c r="T16" s="254">
        <v>3.5</v>
      </c>
      <c r="U16" s="256">
        <f t="shared" si="5"/>
        <v>7.84</v>
      </c>
      <c r="V16" s="257">
        <f t="shared" si="6"/>
        <v>3.2666666666666671</v>
      </c>
      <c r="W16" s="258"/>
      <c r="X16" s="254">
        <v>3</v>
      </c>
      <c r="Y16" s="254">
        <v>1.2</v>
      </c>
      <c r="Z16" s="254">
        <v>4.5999999999999996</v>
      </c>
      <c r="AA16" s="254">
        <v>1.2</v>
      </c>
      <c r="AB16" s="254">
        <v>5</v>
      </c>
      <c r="AC16" s="254">
        <v>5</v>
      </c>
      <c r="AD16" s="254">
        <v>3.1</v>
      </c>
      <c r="AE16" s="253">
        <f t="shared" si="7"/>
        <v>6.4599999999999991</v>
      </c>
      <c r="AF16" s="256">
        <f t="shared" si="8"/>
        <v>2.6916666666666664</v>
      </c>
      <c r="AG16" s="253"/>
      <c r="AH16" s="254">
        <v>4</v>
      </c>
      <c r="AI16" s="254">
        <v>2.5</v>
      </c>
      <c r="AJ16" s="254">
        <v>5</v>
      </c>
      <c r="AK16" s="236">
        <f t="shared" si="22"/>
        <v>3.2</v>
      </c>
      <c r="AL16" s="254">
        <v>5</v>
      </c>
      <c r="AM16" s="254">
        <v>4.5</v>
      </c>
      <c r="AN16" s="254">
        <v>3.4</v>
      </c>
      <c r="AO16" s="254">
        <f t="shared" si="9"/>
        <v>9.620000000000001</v>
      </c>
      <c r="AP16" s="256">
        <f t="shared" si="10"/>
        <v>3.7000000000000006</v>
      </c>
      <c r="AQ16" s="253"/>
      <c r="AR16" s="235">
        <f t="shared" si="25"/>
        <v>3.3333333333333335</v>
      </c>
      <c r="AS16" s="254">
        <v>1.8</v>
      </c>
      <c r="AT16" s="254">
        <v>4.9000000000000004</v>
      </c>
      <c r="AU16" s="254">
        <v>3.5</v>
      </c>
      <c r="AV16" s="254">
        <v>5</v>
      </c>
      <c r="AW16" s="254">
        <v>5</v>
      </c>
      <c r="AX16" s="254">
        <v>2.5</v>
      </c>
      <c r="AY16" s="254">
        <f t="shared" si="11"/>
        <v>8.5800000000000018</v>
      </c>
      <c r="AZ16" s="256">
        <f t="shared" si="12"/>
        <v>3.3000000000000003</v>
      </c>
      <c r="BA16" s="253"/>
      <c r="BB16" s="236">
        <f t="shared" si="28"/>
        <v>3.3333333333333335</v>
      </c>
      <c r="BC16" s="254">
        <v>3.5</v>
      </c>
      <c r="BD16" s="254">
        <v>4.5999999999999996</v>
      </c>
      <c r="BE16" s="254">
        <v>3.5</v>
      </c>
      <c r="BF16" s="254">
        <v>5</v>
      </c>
      <c r="BG16" s="254">
        <v>5</v>
      </c>
      <c r="BH16" s="254">
        <v>4</v>
      </c>
      <c r="BI16" s="254">
        <f t="shared" si="33"/>
        <v>10.040000000000001</v>
      </c>
      <c r="BJ16" s="256">
        <f t="shared" si="13"/>
        <v>3.8615384615384616</v>
      </c>
    </row>
    <row r="17" spans="1:62" s="228" customFormat="1">
      <c r="B17" s="227">
        <v>83400142009</v>
      </c>
      <c r="C17" s="227" t="s">
        <v>57</v>
      </c>
      <c r="D17" s="247"/>
      <c r="E17" s="248">
        <f t="shared" si="31"/>
        <v>3.7083333333333335</v>
      </c>
      <c r="F17" s="248">
        <f t="shared" si="32"/>
        <v>4.0583333333333336</v>
      </c>
      <c r="G17" s="248">
        <f t="shared" si="0"/>
        <v>4.1269230769230774</v>
      </c>
      <c r="H17" s="248">
        <f t="shared" si="1"/>
        <v>4.1615384615384619</v>
      </c>
      <c r="I17" s="248">
        <f t="shared" si="2"/>
        <v>4.0846153846153843</v>
      </c>
      <c r="J17" s="248">
        <f t="shared" si="3"/>
        <v>2.8195641025641018</v>
      </c>
      <c r="K17" s="248">
        <v>49</v>
      </c>
      <c r="L17" s="230">
        <f t="shared" si="4"/>
        <v>4.0445641025641024</v>
      </c>
      <c r="M17" s="249"/>
      <c r="N17" s="247">
        <v>3.7</v>
      </c>
      <c r="O17" s="248">
        <v>2</v>
      </c>
      <c r="P17" s="248">
        <v>3.8</v>
      </c>
      <c r="Q17" s="248">
        <v>4.2</v>
      </c>
      <c r="R17" s="248">
        <v>5</v>
      </c>
      <c r="S17" s="254">
        <v>4.5</v>
      </c>
      <c r="T17" s="248">
        <v>4.2</v>
      </c>
      <c r="U17" s="250">
        <f t="shared" si="5"/>
        <v>8.9</v>
      </c>
      <c r="V17" s="251">
        <f t="shared" si="6"/>
        <v>3.7083333333333335</v>
      </c>
      <c r="W17" s="252"/>
      <c r="X17" s="248">
        <v>4.7</v>
      </c>
      <c r="Y17" s="248">
        <v>2.5</v>
      </c>
      <c r="Z17" s="248">
        <v>4.7</v>
      </c>
      <c r="AA17" s="248">
        <v>3.5</v>
      </c>
      <c r="AB17" s="254">
        <v>5</v>
      </c>
      <c r="AC17" s="248">
        <v>5</v>
      </c>
      <c r="AD17" s="248">
        <v>4.4000000000000004</v>
      </c>
      <c r="AE17" s="247">
        <f t="shared" si="7"/>
        <v>9.74</v>
      </c>
      <c r="AF17" s="250">
        <f t="shared" si="8"/>
        <v>4.0583333333333336</v>
      </c>
      <c r="AG17" s="247"/>
      <c r="AH17" s="248">
        <v>3.9</v>
      </c>
      <c r="AI17" s="248">
        <v>3.3</v>
      </c>
      <c r="AJ17" s="248">
        <v>5</v>
      </c>
      <c r="AK17" s="236">
        <f t="shared" si="22"/>
        <v>4.1749999999999998</v>
      </c>
      <c r="AL17" s="254">
        <v>5</v>
      </c>
      <c r="AM17" s="248">
        <v>5</v>
      </c>
      <c r="AN17" s="248">
        <v>4</v>
      </c>
      <c r="AO17" s="248">
        <f t="shared" si="9"/>
        <v>10.73</v>
      </c>
      <c r="AP17" s="250">
        <f t="shared" si="10"/>
        <v>4.1269230769230774</v>
      </c>
      <c r="AQ17" s="247"/>
      <c r="AR17" s="235">
        <f t="shared" si="25"/>
        <v>4.1000000000000005</v>
      </c>
      <c r="AS17" s="248">
        <v>2</v>
      </c>
      <c r="AT17" s="248">
        <v>4.5</v>
      </c>
      <c r="AU17" s="248">
        <v>5</v>
      </c>
      <c r="AV17" s="248">
        <v>5</v>
      </c>
      <c r="AW17" s="248">
        <v>5</v>
      </c>
      <c r="AX17" s="248">
        <v>4.5999999999999996</v>
      </c>
      <c r="AY17" s="248">
        <f t="shared" si="11"/>
        <v>10.82</v>
      </c>
      <c r="AZ17" s="250">
        <f t="shared" si="12"/>
        <v>4.1615384615384619</v>
      </c>
      <c r="BA17" s="247"/>
      <c r="BB17" s="236">
        <f t="shared" si="28"/>
        <v>4.1000000000000005</v>
      </c>
      <c r="BC17" s="248">
        <v>3.5</v>
      </c>
      <c r="BD17" s="248">
        <v>4.7</v>
      </c>
      <c r="BE17" s="248">
        <v>4</v>
      </c>
      <c r="BF17" s="248">
        <v>5</v>
      </c>
      <c r="BG17" s="248">
        <v>5</v>
      </c>
      <c r="BH17" s="248">
        <v>3.8</v>
      </c>
      <c r="BI17" s="248">
        <f t="shared" si="33"/>
        <v>10.62</v>
      </c>
      <c r="BJ17" s="250">
        <f t="shared" si="13"/>
        <v>4.0846153846153843</v>
      </c>
    </row>
    <row r="18" spans="1:62" s="226" customFormat="1">
      <c r="B18" s="225">
        <v>83400152009</v>
      </c>
      <c r="C18" s="225" t="s">
        <v>58</v>
      </c>
      <c r="D18" s="241"/>
      <c r="E18" s="242">
        <f t="shared" si="31"/>
        <v>3.7833333333333332</v>
      </c>
      <c r="F18" s="242">
        <f t="shared" si="32"/>
        <v>3.5833333333333339</v>
      </c>
      <c r="G18" s="242">
        <f t="shared" si="0"/>
        <v>3.7576923076923072</v>
      </c>
      <c r="H18" s="242">
        <f t="shared" si="1"/>
        <v>4.1230769230769235</v>
      </c>
      <c r="I18" s="242">
        <f t="shared" si="2"/>
        <v>4</v>
      </c>
      <c r="J18" s="242">
        <f t="shared" si="3"/>
        <v>2.6946410256410256</v>
      </c>
      <c r="K18" s="242">
        <v>36</v>
      </c>
      <c r="L18" s="230">
        <f t="shared" si="4"/>
        <v>3.5946410256410255</v>
      </c>
      <c r="M18" s="243"/>
      <c r="N18" s="241">
        <v>4.8</v>
      </c>
      <c r="O18" s="242">
        <v>2</v>
      </c>
      <c r="P18" s="242">
        <v>4.8</v>
      </c>
      <c r="Q18" s="242">
        <v>2</v>
      </c>
      <c r="R18" s="242">
        <v>4</v>
      </c>
      <c r="S18" s="254">
        <v>5</v>
      </c>
      <c r="T18" s="242">
        <v>3.8</v>
      </c>
      <c r="U18" s="244">
        <f t="shared" si="5"/>
        <v>9.08</v>
      </c>
      <c r="V18" s="245">
        <f t="shared" si="6"/>
        <v>3.7833333333333332</v>
      </c>
      <c r="W18" s="246"/>
      <c r="X18" s="242">
        <v>3.7</v>
      </c>
      <c r="Y18" s="242">
        <v>2.2999999999999998</v>
      </c>
      <c r="Z18" s="242">
        <v>4.3</v>
      </c>
      <c r="AA18" s="242">
        <v>3.8</v>
      </c>
      <c r="AB18" s="254">
        <v>5</v>
      </c>
      <c r="AC18" s="242">
        <v>5</v>
      </c>
      <c r="AD18" s="242">
        <v>3.7</v>
      </c>
      <c r="AE18" s="241">
        <f t="shared" si="7"/>
        <v>8.6000000000000014</v>
      </c>
      <c r="AF18" s="244">
        <f t="shared" si="8"/>
        <v>3.5833333333333339</v>
      </c>
      <c r="AG18" s="241"/>
      <c r="AH18" s="242">
        <v>4.2</v>
      </c>
      <c r="AI18" s="242">
        <v>2</v>
      </c>
      <c r="AJ18" s="242">
        <v>4.3</v>
      </c>
      <c r="AK18" s="236">
        <f t="shared" si="22"/>
        <v>3.625</v>
      </c>
      <c r="AL18" s="254">
        <v>5</v>
      </c>
      <c r="AM18" s="242">
        <v>5</v>
      </c>
      <c r="AN18" s="242">
        <v>3.8</v>
      </c>
      <c r="AO18" s="242">
        <f t="shared" si="9"/>
        <v>9.77</v>
      </c>
      <c r="AP18" s="244">
        <f t="shared" si="10"/>
        <v>3.7576923076923072</v>
      </c>
      <c r="AQ18" s="241"/>
      <c r="AR18" s="235">
        <f t="shared" si="25"/>
        <v>4.2333333333333334</v>
      </c>
      <c r="AS18" s="242">
        <v>1.5</v>
      </c>
      <c r="AT18" s="242">
        <v>5</v>
      </c>
      <c r="AU18" s="242">
        <v>5</v>
      </c>
      <c r="AV18" s="242">
        <v>5</v>
      </c>
      <c r="AW18" s="242">
        <v>5</v>
      </c>
      <c r="AX18" s="242">
        <v>4.3</v>
      </c>
      <c r="AY18" s="242">
        <f t="shared" si="11"/>
        <v>10.72</v>
      </c>
      <c r="AZ18" s="244">
        <f t="shared" si="12"/>
        <v>4.1230769230769235</v>
      </c>
      <c r="BA18" s="241"/>
      <c r="BB18" s="236">
        <f t="shared" si="28"/>
        <v>4.2333333333333334</v>
      </c>
      <c r="BC18" s="254">
        <v>3.7</v>
      </c>
      <c r="BD18" s="242">
        <v>4.5</v>
      </c>
      <c r="BE18" s="254">
        <v>3.7</v>
      </c>
      <c r="BF18" s="242">
        <v>5</v>
      </c>
      <c r="BG18" s="242">
        <v>5</v>
      </c>
      <c r="BH18" s="242">
        <v>3.5</v>
      </c>
      <c r="BI18" s="242">
        <f t="shared" si="33"/>
        <v>10.4</v>
      </c>
      <c r="BJ18" s="244">
        <f t="shared" si="13"/>
        <v>4</v>
      </c>
    </row>
    <row r="19" spans="1:62" s="224" customFormat="1">
      <c r="B19" s="223">
        <v>83400162009</v>
      </c>
      <c r="C19" s="223" t="s">
        <v>59</v>
      </c>
      <c r="D19" s="235"/>
      <c r="E19" s="236">
        <f t="shared" si="31"/>
        <v>4.6916666666666673</v>
      </c>
      <c r="F19" s="236">
        <f t="shared" si="32"/>
        <v>4.541666666666667</v>
      </c>
      <c r="G19" s="236">
        <f t="shared" si="0"/>
        <v>4.3730769230769226</v>
      </c>
      <c r="H19" s="236">
        <f t="shared" si="1"/>
        <v>4.5</v>
      </c>
      <c r="I19" s="236">
        <f t="shared" si="2"/>
        <v>4.5538461538461537</v>
      </c>
      <c r="J19" s="236">
        <f t="shared" si="3"/>
        <v>3.1724358974358973</v>
      </c>
      <c r="K19" s="236">
        <v>43</v>
      </c>
      <c r="L19" s="230">
        <f t="shared" si="4"/>
        <v>4.2474358974358974</v>
      </c>
      <c r="M19" s="237"/>
      <c r="N19" s="235">
        <v>4.5</v>
      </c>
      <c r="O19" s="236">
        <v>4.7</v>
      </c>
      <c r="P19" s="236">
        <v>4.8</v>
      </c>
      <c r="Q19" s="236">
        <v>4.7</v>
      </c>
      <c r="R19" s="236">
        <v>5</v>
      </c>
      <c r="S19" s="254">
        <v>5</v>
      </c>
      <c r="T19" s="236">
        <v>4.7</v>
      </c>
      <c r="U19" s="238">
        <f t="shared" si="5"/>
        <v>11.260000000000002</v>
      </c>
      <c r="V19" s="239">
        <f t="shared" si="6"/>
        <v>4.6916666666666673</v>
      </c>
      <c r="W19" s="240"/>
      <c r="X19" s="236">
        <v>4.9000000000000004</v>
      </c>
      <c r="Y19" s="236">
        <v>3.8</v>
      </c>
      <c r="Z19" s="236">
        <v>4.8499999999999996</v>
      </c>
      <c r="AA19" s="236">
        <v>4.5</v>
      </c>
      <c r="AB19" s="254">
        <v>5</v>
      </c>
      <c r="AC19" s="236">
        <v>5</v>
      </c>
      <c r="AD19" s="236">
        <v>4.5</v>
      </c>
      <c r="AE19" s="235">
        <f t="shared" si="7"/>
        <v>10.9</v>
      </c>
      <c r="AF19" s="238">
        <f t="shared" si="8"/>
        <v>4.541666666666667</v>
      </c>
      <c r="AG19" s="235"/>
      <c r="AH19" s="236">
        <v>5</v>
      </c>
      <c r="AI19" s="236">
        <v>2</v>
      </c>
      <c r="AJ19" s="236">
        <v>5</v>
      </c>
      <c r="AK19" s="236">
        <f t="shared" si="22"/>
        <v>4.6749999999999998</v>
      </c>
      <c r="AL19" s="254">
        <v>5</v>
      </c>
      <c r="AM19" s="236">
        <v>5</v>
      </c>
      <c r="AN19" s="236">
        <v>4.5</v>
      </c>
      <c r="AO19" s="236">
        <f t="shared" si="9"/>
        <v>11.37</v>
      </c>
      <c r="AP19" s="238">
        <f t="shared" si="10"/>
        <v>4.3730769230769226</v>
      </c>
      <c r="AQ19" s="235"/>
      <c r="AR19" s="235">
        <f t="shared" si="25"/>
        <v>4.8</v>
      </c>
      <c r="AS19" s="236">
        <v>2.8</v>
      </c>
      <c r="AT19" s="236">
        <v>5</v>
      </c>
      <c r="AU19" s="236">
        <v>5</v>
      </c>
      <c r="AV19" s="236">
        <v>5</v>
      </c>
      <c r="AW19" s="236">
        <v>5</v>
      </c>
      <c r="AX19" s="236">
        <v>4.5</v>
      </c>
      <c r="AY19" s="236">
        <f t="shared" si="11"/>
        <v>11.7</v>
      </c>
      <c r="AZ19" s="238">
        <f t="shared" si="12"/>
        <v>4.5</v>
      </c>
      <c r="BA19" s="235"/>
      <c r="BB19" s="236">
        <f t="shared" si="28"/>
        <v>4.8</v>
      </c>
      <c r="BC19" s="236">
        <v>4.5</v>
      </c>
      <c r="BD19" s="236">
        <v>4.9000000000000004</v>
      </c>
      <c r="BE19" s="236">
        <v>4.5</v>
      </c>
      <c r="BF19" s="236">
        <v>5</v>
      </c>
      <c r="BG19" s="236">
        <v>5</v>
      </c>
      <c r="BH19" s="236">
        <v>4</v>
      </c>
      <c r="BI19" s="236">
        <f t="shared" si="33"/>
        <v>11.84</v>
      </c>
      <c r="BJ19" s="238">
        <f t="shared" si="13"/>
        <v>4.5538461538461537</v>
      </c>
    </row>
    <row r="20" spans="1:62" s="228" customFormat="1" ht="14.25" customHeight="1">
      <c r="B20" s="227">
        <v>83401412009</v>
      </c>
      <c r="C20" s="227" t="s">
        <v>60</v>
      </c>
      <c r="D20" s="247"/>
      <c r="E20" s="248">
        <f t="shared" si="31"/>
        <v>3.7749999999999999</v>
      </c>
      <c r="F20" s="248">
        <f t="shared" si="32"/>
        <v>3.7750000000000004</v>
      </c>
      <c r="G20" s="248">
        <f t="shared" si="0"/>
        <v>3.8884615384615384</v>
      </c>
      <c r="H20" s="248">
        <f t="shared" si="1"/>
        <v>4.1076923076923073</v>
      </c>
      <c r="I20" s="248">
        <f t="shared" si="2"/>
        <v>3.8769230769230765</v>
      </c>
      <c r="J20" s="248">
        <f t="shared" si="3"/>
        <v>2.7192307692307689</v>
      </c>
      <c r="K20" s="248">
        <v>46</v>
      </c>
      <c r="L20" s="230">
        <f t="shared" si="4"/>
        <v>3.8692307692307688</v>
      </c>
      <c r="M20" s="249"/>
      <c r="N20" s="247">
        <v>3.3</v>
      </c>
      <c r="O20" s="248">
        <v>3</v>
      </c>
      <c r="P20" s="248">
        <v>3.8</v>
      </c>
      <c r="Q20" s="248">
        <v>4.2</v>
      </c>
      <c r="R20" s="248">
        <v>5</v>
      </c>
      <c r="S20" s="254">
        <v>5</v>
      </c>
      <c r="T20" s="248">
        <v>4.2</v>
      </c>
      <c r="U20" s="250">
        <f t="shared" si="5"/>
        <v>9.0599999999999987</v>
      </c>
      <c r="V20" s="251">
        <f t="shared" si="6"/>
        <v>3.7749999999999999</v>
      </c>
      <c r="W20" s="252"/>
      <c r="X20" s="248">
        <v>3.7</v>
      </c>
      <c r="Y20" s="248">
        <v>2.5</v>
      </c>
      <c r="Z20" s="248">
        <v>4.5</v>
      </c>
      <c r="AA20" s="248">
        <v>3.5</v>
      </c>
      <c r="AB20" s="254">
        <v>5</v>
      </c>
      <c r="AC20" s="248">
        <v>5</v>
      </c>
      <c r="AD20" s="248">
        <v>4.4000000000000004</v>
      </c>
      <c r="AE20" s="247">
        <f t="shared" si="7"/>
        <v>9.06</v>
      </c>
      <c r="AF20" s="250">
        <f t="shared" si="8"/>
        <v>3.7750000000000004</v>
      </c>
      <c r="AG20" s="247"/>
      <c r="AH20" s="248">
        <v>3.4</v>
      </c>
      <c r="AI20" s="248">
        <v>3</v>
      </c>
      <c r="AJ20" s="248">
        <v>4.5</v>
      </c>
      <c r="AK20" s="236">
        <f t="shared" si="22"/>
        <v>4.1749999999999998</v>
      </c>
      <c r="AL20" s="254">
        <v>5</v>
      </c>
      <c r="AM20" s="248">
        <v>5</v>
      </c>
      <c r="AN20" s="248">
        <v>4</v>
      </c>
      <c r="AO20" s="248">
        <f t="shared" si="9"/>
        <v>10.11</v>
      </c>
      <c r="AP20" s="250">
        <f t="shared" si="10"/>
        <v>3.8884615384615384</v>
      </c>
      <c r="AQ20" s="247"/>
      <c r="AR20" s="235">
        <f t="shared" si="25"/>
        <v>3.4666666666666663</v>
      </c>
      <c r="AS20" s="248">
        <v>2.8</v>
      </c>
      <c r="AT20" s="248">
        <v>4.3</v>
      </c>
      <c r="AU20" s="248">
        <v>5</v>
      </c>
      <c r="AV20" s="248">
        <v>5</v>
      </c>
      <c r="AW20" s="248">
        <v>5</v>
      </c>
      <c r="AX20" s="248">
        <v>4.5999999999999996</v>
      </c>
      <c r="AY20" s="248">
        <f t="shared" si="11"/>
        <v>10.68</v>
      </c>
      <c r="AZ20" s="250">
        <f t="shared" si="12"/>
        <v>4.1076923076923073</v>
      </c>
      <c r="BA20" s="247"/>
      <c r="BB20" s="236">
        <f t="shared" si="28"/>
        <v>3.4666666666666663</v>
      </c>
      <c r="BC20" s="248">
        <v>3.5</v>
      </c>
      <c r="BD20" s="248">
        <v>4.3</v>
      </c>
      <c r="BE20" s="248">
        <v>4</v>
      </c>
      <c r="BF20" s="248">
        <v>5</v>
      </c>
      <c r="BG20" s="248">
        <v>5</v>
      </c>
      <c r="BH20" s="248">
        <v>3.8</v>
      </c>
      <c r="BI20" s="248">
        <f t="shared" si="33"/>
        <v>10.079999999999998</v>
      </c>
      <c r="BJ20" s="250">
        <f t="shared" si="13"/>
        <v>3.8769230769230765</v>
      </c>
    </row>
    <row r="21" spans="1:62" s="423" customFormat="1">
      <c r="B21" s="416">
        <v>83401422009</v>
      </c>
      <c r="C21" s="416" t="s">
        <v>61</v>
      </c>
      <c r="D21" s="417"/>
      <c r="E21" s="418">
        <f t="shared" si="31"/>
        <v>3.1416666666666671</v>
      </c>
      <c r="F21" s="418">
        <f t="shared" si="32"/>
        <v>3.7583333333333329</v>
      </c>
      <c r="G21" s="418">
        <f t="shared" si="0"/>
        <v>3.2692307692307692</v>
      </c>
      <c r="H21" s="418">
        <f t="shared" si="1"/>
        <v>3.9153846153846152</v>
      </c>
      <c r="I21" s="418">
        <f t="shared" si="2"/>
        <v>3.7846153846153849</v>
      </c>
      <c r="J21" s="418">
        <f t="shared" si="3"/>
        <v>2.5016923076923074</v>
      </c>
      <c r="K21" s="418">
        <v>42</v>
      </c>
      <c r="L21" s="418">
        <f t="shared" si="4"/>
        <v>3.5516923076923073</v>
      </c>
      <c r="M21" s="419"/>
      <c r="N21" s="417">
        <v>4.3</v>
      </c>
      <c r="O21" s="418">
        <v>2</v>
      </c>
      <c r="P21" s="418">
        <v>3.7</v>
      </c>
      <c r="Q21" s="418"/>
      <c r="R21" s="418">
        <v>5</v>
      </c>
      <c r="S21" s="418">
        <v>5</v>
      </c>
      <c r="T21" s="418">
        <v>2.8</v>
      </c>
      <c r="U21" s="420">
        <f t="shared" si="5"/>
        <v>7.54</v>
      </c>
      <c r="V21" s="421">
        <f t="shared" si="6"/>
        <v>3.1416666666666671</v>
      </c>
      <c r="W21" s="422"/>
      <c r="X21" s="418">
        <v>4</v>
      </c>
      <c r="Y21" s="418">
        <v>2.8</v>
      </c>
      <c r="Z21" s="418">
        <v>4.3</v>
      </c>
      <c r="AA21" s="418">
        <v>4.2</v>
      </c>
      <c r="AB21" s="418">
        <v>5</v>
      </c>
      <c r="AC21" s="418">
        <v>5</v>
      </c>
      <c r="AD21" s="418">
        <v>3.5</v>
      </c>
      <c r="AE21" s="417">
        <f t="shared" si="7"/>
        <v>9.02</v>
      </c>
      <c r="AF21" s="420">
        <f t="shared" si="8"/>
        <v>3.7583333333333329</v>
      </c>
      <c r="AG21" s="417"/>
      <c r="AH21" s="418">
        <v>4</v>
      </c>
      <c r="AI21" s="418"/>
      <c r="AJ21" s="418">
        <v>4.5</v>
      </c>
      <c r="AK21" s="418">
        <f t="shared" si="22"/>
        <v>3.3</v>
      </c>
      <c r="AL21" s="418">
        <v>5</v>
      </c>
      <c r="AM21" s="418">
        <v>5</v>
      </c>
      <c r="AN21" s="418">
        <v>3.3</v>
      </c>
      <c r="AO21" s="418">
        <f t="shared" si="9"/>
        <v>8.5</v>
      </c>
      <c r="AP21" s="420">
        <f t="shared" si="10"/>
        <v>3.2692307692307692</v>
      </c>
      <c r="AQ21" s="417"/>
      <c r="AR21" s="417">
        <f t="shared" si="25"/>
        <v>4.1000000000000005</v>
      </c>
      <c r="AS21" s="418">
        <v>1.5</v>
      </c>
      <c r="AT21" s="418">
        <v>4.5999999999999996</v>
      </c>
      <c r="AU21" s="418">
        <v>5</v>
      </c>
      <c r="AV21" s="418">
        <v>5</v>
      </c>
      <c r="AW21" s="418">
        <v>5</v>
      </c>
      <c r="AX21" s="418">
        <v>3.8</v>
      </c>
      <c r="AY21" s="418">
        <f t="shared" si="11"/>
        <v>10.18</v>
      </c>
      <c r="AZ21" s="420">
        <f t="shared" si="12"/>
        <v>3.9153846153846152</v>
      </c>
      <c r="BA21" s="417"/>
      <c r="BB21" s="418">
        <f t="shared" si="28"/>
        <v>4.1000000000000005</v>
      </c>
      <c r="BC21" s="418">
        <v>2</v>
      </c>
      <c r="BD21" s="418">
        <v>4.5</v>
      </c>
      <c r="BE21" s="418">
        <v>4</v>
      </c>
      <c r="BF21" s="418">
        <v>5</v>
      </c>
      <c r="BG21" s="418">
        <v>3</v>
      </c>
      <c r="BH21" s="418">
        <v>4.3</v>
      </c>
      <c r="BI21" s="418">
        <f t="shared" si="33"/>
        <v>9.84</v>
      </c>
      <c r="BJ21" s="420">
        <f t="shared" si="13"/>
        <v>3.7846153846153849</v>
      </c>
    </row>
    <row r="22" spans="1:62" s="226" customFormat="1">
      <c r="B22" s="225">
        <v>83400182009</v>
      </c>
      <c r="C22" s="225" t="s">
        <v>62</v>
      </c>
      <c r="D22" s="241"/>
      <c r="E22" s="242">
        <f t="shared" si="31"/>
        <v>3.3666666666666667</v>
      </c>
      <c r="F22" s="242">
        <f t="shared" si="32"/>
        <v>3.5749999999999993</v>
      </c>
      <c r="G22" s="242">
        <f t="shared" si="0"/>
        <v>3.7884615384615383</v>
      </c>
      <c r="H22" s="242">
        <f t="shared" si="1"/>
        <v>3.8615384615384611</v>
      </c>
      <c r="I22" s="242">
        <f t="shared" si="2"/>
        <v>3.8000000000000003</v>
      </c>
      <c r="J22" s="242">
        <f t="shared" si="3"/>
        <v>2.5748333333333333</v>
      </c>
      <c r="K22" s="242">
        <v>28</v>
      </c>
      <c r="L22" s="230">
        <f t="shared" si="4"/>
        <v>3.2748333333333335</v>
      </c>
      <c r="M22" s="243"/>
      <c r="N22" s="241">
        <v>2</v>
      </c>
      <c r="O22" s="242">
        <v>3</v>
      </c>
      <c r="P22" s="242">
        <v>4.5</v>
      </c>
      <c r="Q22" s="242">
        <v>3.8</v>
      </c>
      <c r="R22" s="242">
        <v>4.5</v>
      </c>
      <c r="S22" s="254">
        <v>5</v>
      </c>
      <c r="T22" s="242">
        <v>3.7</v>
      </c>
      <c r="U22" s="244">
        <f t="shared" si="5"/>
        <v>8.08</v>
      </c>
      <c r="V22" s="245">
        <f t="shared" si="6"/>
        <v>3.3666666666666667</v>
      </c>
      <c r="W22" s="246"/>
      <c r="X22" s="242">
        <v>3.3</v>
      </c>
      <c r="Y22" s="242">
        <v>2</v>
      </c>
      <c r="Z22" s="242">
        <v>5</v>
      </c>
      <c r="AA22" s="242">
        <v>3.8</v>
      </c>
      <c r="AB22" s="254">
        <v>5</v>
      </c>
      <c r="AC22" s="242">
        <v>5</v>
      </c>
      <c r="AD22" s="242">
        <v>3.8</v>
      </c>
      <c r="AE22" s="241">
        <f t="shared" si="7"/>
        <v>8.5799999999999983</v>
      </c>
      <c r="AF22" s="244">
        <f t="shared" si="8"/>
        <v>3.5749999999999993</v>
      </c>
      <c r="AG22" s="241"/>
      <c r="AH22" s="242">
        <v>4</v>
      </c>
      <c r="AI22" s="242">
        <v>1.5</v>
      </c>
      <c r="AJ22" s="242">
        <v>4.8499999999999996</v>
      </c>
      <c r="AK22" s="236">
        <f t="shared" si="22"/>
        <v>4.0750000000000002</v>
      </c>
      <c r="AL22" s="254">
        <v>5</v>
      </c>
      <c r="AM22" s="242">
        <v>5</v>
      </c>
      <c r="AN22" s="242">
        <v>3.8</v>
      </c>
      <c r="AO22" s="242">
        <f t="shared" si="9"/>
        <v>9.85</v>
      </c>
      <c r="AP22" s="244">
        <f t="shared" si="10"/>
        <v>3.7884615384615383</v>
      </c>
      <c r="AQ22" s="241"/>
      <c r="AR22" s="235">
        <f t="shared" si="25"/>
        <v>3.1</v>
      </c>
      <c r="AS22" s="242">
        <v>1.5</v>
      </c>
      <c r="AT22" s="242">
        <v>5</v>
      </c>
      <c r="AU22" s="242">
        <v>5</v>
      </c>
      <c r="AV22" s="242">
        <v>5</v>
      </c>
      <c r="AW22" s="242">
        <v>5</v>
      </c>
      <c r="AX22" s="242">
        <v>4.3</v>
      </c>
      <c r="AY22" s="242">
        <f t="shared" si="11"/>
        <v>10.039999999999999</v>
      </c>
      <c r="AZ22" s="244">
        <f t="shared" si="12"/>
        <v>3.8615384615384611</v>
      </c>
      <c r="BA22" s="241"/>
      <c r="BB22" s="236">
        <f t="shared" si="28"/>
        <v>3.1</v>
      </c>
      <c r="BC22" s="254">
        <v>3.7</v>
      </c>
      <c r="BD22" s="242">
        <v>4.9000000000000004</v>
      </c>
      <c r="BE22" s="254">
        <v>3.7</v>
      </c>
      <c r="BF22" s="242">
        <v>5</v>
      </c>
      <c r="BG22" s="242">
        <v>5</v>
      </c>
      <c r="BH22" s="242">
        <v>3.5</v>
      </c>
      <c r="BI22" s="242">
        <f t="shared" si="33"/>
        <v>9.8800000000000008</v>
      </c>
      <c r="BJ22" s="244">
        <f t="shared" si="13"/>
        <v>3.8000000000000003</v>
      </c>
    </row>
    <row r="23" spans="1:62" s="212" customFormat="1">
      <c r="B23" s="211">
        <v>83400682009</v>
      </c>
      <c r="C23" s="211" t="s">
        <v>63</v>
      </c>
      <c r="D23" s="253"/>
      <c r="E23" s="254">
        <f t="shared" si="31"/>
        <v>3.375</v>
      </c>
      <c r="F23" s="254">
        <f t="shared" si="32"/>
        <v>2.7774999999999999</v>
      </c>
      <c r="G23" s="254">
        <f t="shared" si="0"/>
        <v>3.2307692307692308</v>
      </c>
      <c r="H23" s="254">
        <f t="shared" si="1"/>
        <v>3.1076923076923078</v>
      </c>
      <c r="I23" s="254">
        <f t="shared" si="2"/>
        <v>3.6384615384615389</v>
      </c>
      <c r="J23" s="254">
        <f t="shared" si="3"/>
        <v>2.2581192307692306</v>
      </c>
      <c r="K23" s="254">
        <v>39</v>
      </c>
      <c r="L23" s="230">
        <f t="shared" si="4"/>
        <v>3.2331192307692307</v>
      </c>
      <c r="M23" s="255"/>
      <c r="N23" s="253">
        <v>3</v>
      </c>
      <c r="O23" s="254">
        <v>3</v>
      </c>
      <c r="P23" s="254">
        <v>3</v>
      </c>
      <c r="Q23" s="254">
        <v>4.5999999999999996</v>
      </c>
      <c r="R23" s="254">
        <v>5</v>
      </c>
      <c r="S23" s="254">
        <v>5</v>
      </c>
      <c r="T23" s="254">
        <v>3.3</v>
      </c>
      <c r="U23" s="256">
        <f t="shared" si="5"/>
        <v>8.1</v>
      </c>
      <c r="V23" s="257">
        <f t="shared" si="6"/>
        <v>3.375</v>
      </c>
      <c r="W23" s="258"/>
      <c r="X23" s="254">
        <v>2.5</v>
      </c>
      <c r="Y23" s="254">
        <v>2</v>
      </c>
      <c r="Z23" s="254">
        <v>4.5999999999999996</v>
      </c>
      <c r="AA23" s="254">
        <v>1.2</v>
      </c>
      <c r="AB23" s="254">
        <v>5</v>
      </c>
      <c r="AC23" s="254">
        <v>5.5</v>
      </c>
      <c r="AD23" s="254">
        <v>3.1</v>
      </c>
      <c r="AE23" s="253">
        <f t="shared" si="7"/>
        <v>6.6659999999999995</v>
      </c>
      <c r="AF23" s="256">
        <f t="shared" si="8"/>
        <v>2.7774999999999999</v>
      </c>
      <c r="AG23" s="253"/>
      <c r="AH23" s="254">
        <v>2.8</v>
      </c>
      <c r="AI23" s="254">
        <v>1.5</v>
      </c>
      <c r="AJ23" s="254">
        <v>4.5</v>
      </c>
      <c r="AK23" s="236">
        <f t="shared" si="22"/>
        <v>3.2</v>
      </c>
      <c r="AL23" s="254">
        <v>5</v>
      </c>
      <c r="AM23" s="254">
        <v>5</v>
      </c>
      <c r="AN23" s="254">
        <v>3.4</v>
      </c>
      <c r="AO23" s="254">
        <f t="shared" si="9"/>
        <v>8.4</v>
      </c>
      <c r="AP23" s="256">
        <f t="shared" si="10"/>
        <v>3.2307692307692308</v>
      </c>
      <c r="AQ23" s="253"/>
      <c r="AR23" s="235">
        <f t="shared" si="25"/>
        <v>2.7666666666666671</v>
      </c>
      <c r="AS23" s="254">
        <v>2.5</v>
      </c>
      <c r="AT23" s="254">
        <v>3.8</v>
      </c>
      <c r="AU23" s="254">
        <v>3.5</v>
      </c>
      <c r="AV23" s="254">
        <v>4</v>
      </c>
      <c r="AW23" s="254">
        <v>5</v>
      </c>
      <c r="AX23" s="254">
        <v>2.5</v>
      </c>
      <c r="AY23" s="254">
        <f t="shared" si="11"/>
        <v>8.08</v>
      </c>
      <c r="AZ23" s="256">
        <f t="shared" si="12"/>
        <v>3.1076923076923078</v>
      </c>
      <c r="BA23" s="253"/>
      <c r="BB23" s="236">
        <f t="shared" si="28"/>
        <v>2.7666666666666671</v>
      </c>
      <c r="BC23" s="254">
        <v>3.5</v>
      </c>
      <c r="BD23" s="254">
        <v>4</v>
      </c>
      <c r="BE23" s="254">
        <v>3.5</v>
      </c>
      <c r="BF23" s="254">
        <v>5</v>
      </c>
      <c r="BG23" s="254">
        <v>5</v>
      </c>
      <c r="BH23" s="254">
        <v>4</v>
      </c>
      <c r="BI23" s="254">
        <f t="shared" si="33"/>
        <v>9.4600000000000009</v>
      </c>
      <c r="BJ23" s="256">
        <f t="shared" si="13"/>
        <v>3.6384615384615389</v>
      </c>
    </row>
    <row r="24" spans="1:62" s="212" customFormat="1">
      <c r="B24" s="211">
        <v>83400202009</v>
      </c>
      <c r="C24" s="211" t="s">
        <v>64</v>
      </c>
      <c r="D24" s="253"/>
      <c r="E24" s="254">
        <f t="shared" si="31"/>
        <v>3.0916666666666668</v>
      </c>
      <c r="F24" s="254">
        <f t="shared" si="32"/>
        <v>3.0833333333333335</v>
      </c>
      <c r="G24" s="254">
        <f t="shared" si="0"/>
        <v>3.5538461538461541</v>
      </c>
      <c r="H24" s="254">
        <f t="shared" si="1"/>
        <v>3.4846153846153851</v>
      </c>
      <c r="I24" s="254">
        <f t="shared" si="2"/>
        <v>3.9076923076923076</v>
      </c>
      <c r="J24" s="254">
        <f t="shared" si="3"/>
        <v>2.3969615384615381</v>
      </c>
      <c r="K24" s="254">
        <v>38</v>
      </c>
      <c r="L24" s="230">
        <f t="shared" si="4"/>
        <v>3.3469615384615379</v>
      </c>
      <c r="M24" s="255"/>
      <c r="N24" s="253">
        <v>2.5</v>
      </c>
      <c r="O24" s="254">
        <v>2</v>
      </c>
      <c r="P24" s="254">
        <v>3.8</v>
      </c>
      <c r="Q24" s="254">
        <v>4.5999999999999996</v>
      </c>
      <c r="R24" s="254">
        <v>3.5</v>
      </c>
      <c r="S24" s="254">
        <v>5</v>
      </c>
      <c r="T24" s="254">
        <v>3.3</v>
      </c>
      <c r="U24" s="256">
        <f t="shared" si="5"/>
        <v>7.42</v>
      </c>
      <c r="V24" s="257">
        <f t="shared" si="6"/>
        <v>3.0916666666666668</v>
      </c>
      <c r="W24" s="258"/>
      <c r="X24" s="254">
        <v>4.5</v>
      </c>
      <c r="Y24" s="254">
        <v>1.5</v>
      </c>
      <c r="Z24" s="254">
        <v>4.4000000000000004</v>
      </c>
      <c r="AA24" s="254">
        <v>1.2</v>
      </c>
      <c r="AB24" s="254">
        <v>4</v>
      </c>
      <c r="AC24" s="254">
        <v>5</v>
      </c>
      <c r="AD24" s="254">
        <v>3.1</v>
      </c>
      <c r="AE24" s="253">
        <f t="shared" si="7"/>
        <v>7.4</v>
      </c>
      <c r="AF24" s="256">
        <f t="shared" si="8"/>
        <v>3.0833333333333335</v>
      </c>
      <c r="AG24" s="253"/>
      <c r="AH24" s="254">
        <v>4.2</v>
      </c>
      <c r="AI24" s="254">
        <v>2</v>
      </c>
      <c r="AJ24" s="254">
        <v>4</v>
      </c>
      <c r="AK24" s="236">
        <f t="shared" si="22"/>
        <v>3.2</v>
      </c>
      <c r="AL24" s="254">
        <v>5</v>
      </c>
      <c r="AM24" s="254">
        <v>5</v>
      </c>
      <c r="AN24" s="254">
        <v>3.4</v>
      </c>
      <c r="AO24" s="254">
        <f t="shared" si="9"/>
        <v>9.24</v>
      </c>
      <c r="AP24" s="256">
        <f t="shared" si="10"/>
        <v>3.5538461538461541</v>
      </c>
      <c r="AQ24" s="253"/>
      <c r="AR24" s="235">
        <f t="shared" si="25"/>
        <v>3.7333333333333329</v>
      </c>
      <c r="AS24" s="254">
        <v>2.5</v>
      </c>
      <c r="AT24" s="254">
        <v>4.8</v>
      </c>
      <c r="AU24" s="254">
        <v>3.5</v>
      </c>
      <c r="AV24" s="254">
        <v>5</v>
      </c>
      <c r="AW24" s="254">
        <v>5</v>
      </c>
      <c r="AX24" s="254">
        <v>2.5</v>
      </c>
      <c r="AY24" s="254">
        <f t="shared" si="11"/>
        <v>9.06</v>
      </c>
      <c r="AZ24" s="256">
        <f t="shared" si="12"/>
        <v>3.4846153846153851</v>
      </c>
      <c r="BA24" s="253"/>
      <c r="BB24" s="236">
        <f t="shared" si="28"/>
        <v>3.7333333333333329</v>
      </c>
      <c r="BC24" s="254">
        <v>3.5</v>
      </c>
      <c r="BD24" s="254">
        <v>4.3</v>
      </c>
      <c r="BE24" s="254">
        <v>3.5</v>
      </c>
      <c r="BF24" s="254">
        <v>5</v>
      </c>
      <c r="BG24" s="254">
        <v>5</v>
      </c>
      <c r="BH24" s="254">
        <v>4</v>
      </c>
      <c r="BI24" s="254">
        <f t="shared" si="33"/>
        <v>10.16</v>
      </c>
      <c r="BJ24" s="256">
        <f t="shared" si="13"/>
        <v>3.9076923076923076</v>
      </c>
    </row>
    <row r="25" spans="1:62" s="224" customFormat="1">
      <c r="A25" s="224" t="s">
        <v>45</v>
      </c>
      <c r="B25" s="223">
        <v>83400222009</v>
      </c>
      <c r="C25" s="223" t="s">
        <v>65</v>
      </c>
      <c r="D25" s="235"/>
      <c r="E25" s="236">
        <f t="shared" si="31"/>
        <v>4.208333333333333</v>
      </c>
      <c r="F25" s="236">
        <f t="shared" si="32"/>
        <v>3.8833333333333333</v>
      </c>
      <c r="G25" s="236">
        <f t="shared" si="0"/>
        <v>4.3684615384615393</v>
      </c>
      <c r="H25" s="236">
        <f t="shared" si="1"/>
        <v>3.86</v>
      </c>
      <c r="I25" s="236">
        <f t="shared" si="2"/>
        <v>4.3138461538461534</v>
      </c>
      <c r="J25" s="236">
        <f t="shared" si="3"/>
        <v>2.8887564102564101</v>
      </c>
      <c r="K25" s="236">
        <v>41</v>
      </c>
      <c r="L25" s="230">
        <f t="shared" si="4"/>
        <v>3.9137564102564104</v>
      </c>
      <c r="M25" s="237"/>
      <c r="N25" s="235">
        <v>3.7</v>
      </c>
      <c r="O25" s="236">
        <v>4</v>
      </c>
      <c r="P25" s="236">
        <v>3.8</v>
      </c>
      <c r="Q25" s="236">
        <v>4.7</v>
      </c>
      <c r="R25" s="236">
        <v>5</v>
      </c>
      <c r="S25" s="254">
        <v>5</v>
      </c>
      <c r="T25" s="236">
        <v>4.7</v>
      </c>
      <c r="U25" s="238">
        <f t="shared" si="5"/>
        <v>10.1</v>
      </c>
      <c r="V25" s="239">
        <f t="shared" si="6"/>
        <v>4.208333333333333</v>
      </c>
      <c r="W25" s="240"/>
      <c r="X25" s="236">
        <v>3</v>
      </c>
      <c r="Y25" s="236">
        <v>2.7</v>
      </c>
      <c r="Z25" s="236">
        <v>4.8499999999999996</v>
      </c>
      <c r="AA25" s="236">
        <v>4.5</v>
      </c>
      <c r="AB25" s="254">
        <v>5</v>
      </c>
      <c r="AC25" s="236">
        <v>5</v>
      </c>
      <c r="AD25" s="236">
        <v>4.5</v>
      </c>
      <c r="AE25" s="235">
        <f t="shared" si="7"/>
        <v>9.32</v>
      </c>
      <c r="AF25" s="238">
        <f t="shared" si="8"/>
        <v>3.8833333333333333</v>
      </c>
      <c r="AG25" s="235"/>
      <c r="AH25" s="236">
        <v>4.9800000000000004</v>
      </c>
      <c r="AI25" s="236">
        <v>2</v>
      </c>
      <c r="AJ25" s="236">
        <v>5</v>
      </c>
      <c r="AK25" s="236">
        <f t="shared" si="22"/>
        <v>4.6749999999999998</v>
      </c>
      <c r="AL25" s="254">
        <v>5</v>
      </c>
      <c r="AM25" s="236">
        <v>5</v>
      </c>
      <c r="AN25" s="236">
        <v>4.5</v>
      </c>
      <c r="AO25" s="236">
        <f t="shared" si="9"/>
        <v>11.358000000000001</v>
      </c>
      <c r="AP25" s="238">
        <f t="shared" si="10"/>
        <v>4.3684615384615393</v>
      </c>
      <c r="AQ25" s="235"/>
      <c r="AR25" s="235">
        <f t="shared" si="25"/>
        <v>3.8933333333333331</v>
      </c>
      <c r="AS25" s="236">
        <v>0</v>
      </c>
      <c r="AT25" s="236">
        <v>5</v>
      </c>
      <c r="AU25" s="236">
        <v>5</v>
      </c>
      <c r="AV25" s="236">
        <v>5</v>
      </c>
      <c r="AW25" s="236">
        <v>5</v>
      </c>
      <c r="AX25" s="236">
        <v>4.5</v>
      </c>
      <c r="AY25" s="236">
        <f t="shared" si="11"/>
        <v>10.036</v>
      </c>
      <c r="AZ25" s="238">
        <f t="shared" si="12"/>
        <v>3.86</v>
      </c>
      <c r="BA25" s="235"/>
      <c r="BB25" s="236">
        <f t="shared" si="28"/>
        <v>3.8933333333333331</v>
      </c>
      <c r="BC25" s="236">
        <v>4.5</v>
      </c>
      <c r="BD25" s="236">
        <v>4.7</v>
      </c>
      <c r="BE25" s="236">
        <v>4.5</v>
      </c>
      <c r="BF25" s="236">
        <v>5</v>
      </c>
      <c r="BG25" s="236">
        <v>5</v>
      </c>
      <c r="BH25" s="236">
        <v>4</v>
      </c>
      <c r="BI25" s="236">
        <f t="shared" si="33"/>
        <v>11.215999999999999</v>
      </c>
      <c r="BJ25" s="238">
        <f t="shared" si="13"/>
        <v>4.3138461538461534</v>
      </c>
    </row>
    <row r="26" spans="1:62" s="224" customFormat="1">
      <c r="B26" s="223">
        <v>83400272009</v>
      </c>
      <c r="C26" s="223" t="s">
        <v>66</v>
      </c>
      <c r="D26" s="235"/>
      <c r="E26" s="236">
        <f t="shared" si="31"/>
        <v>3.7416666666666671</v>
      </c>
      <c r="F26" s="236">
        <f t="shared" si="32"/>
        <v>3.6583333333333332</v>
      </c>
      <c r="G26" s="236">
        <f t="shared" si="0"/>
        <v>4.0038461538461538</v>
      </c>
      <c r="H26" s="236">
        <f t="shared" si="1"/>
        <v>3.7076923076923074</v>
      </c>
      <c r="I26" s="236">
        <f t="shared" si="2"/>
        <v>4.1307692307692312</v>
      </c>
      <c r="J26" s="236">
        <f t="shared" si="3"/>
        <v>2.6939230769230766</v>
      </c>
      <c r="K26" s="236">
        <v>32</v>
      </c>
      <c r="L26" s="230">
        <f t="shared" si="4"/>
        <v>3.4939230769230765</v>
      </c>
      <c r="M26" s="237"/>
      <c r="N26" s="235">
        <v>2.5</v>
      </c>
      <c r="O26" s="236">
        <v>3.5</v>
      </c>
      <c r="P26" s="236">
        <v>3.3</v>
      </c>
      <c r="Q26" s="236">
        <v>4.7</v>
      </c>
      <c r="R26" s="236">
        <v>5</v>
      </c>
      <c r="S26" s="254">
        <v>3</v>
      </c>
      <c r="T26" s="236">
        <v>4.7</v>
      </c>
      <c r="U26" s="238">
        <f t="shared" si="5"/>
        <v>8.98</v>
      </c>
      <c r="V26" s="239">
        <f t="shared" si="6"/>
        <v>3.7416666666666671</v>
      </c>
      <c r="W26" s="240"/>
      <c r="X26" s="236">
        <v>3.8</v>
      </c>
      <c r="Y26" s="236">
        <v>1</v>
      </c>
      <c r="Z26" s="236">
        <v>4</v>
      </c>
      <c r="AA26" s="236">
        <v>4.5</v>
      </c>
      <c r="AB26" s="254">
        <v>5</v>
      </c>
      <c r="AC26" s="236">
        <v>5</v>
      </c>
      <c r="AD26" s="236">
        <v>4.5</v>
      </c>
      <c r="AE26" s="235">
        <f t="shared" si="7"/>
        <v>8.7799999999999994</v>
      </c>
      <c r="AF26" s="238">
        <f t="shared" si="8"/>
        <v>3.6583333333333332</v>
      </c>
      <c r="AG26" s="235"/>
      <c r="AH26" s="236">
        <v>4.4000000000000004</v>
      </c>
      <c r="AI26" s="236">
        <v>1</v>
      </c>
      <c r="AJ26" s="236">
        <v>4.5</v>
      </c>
      <c r="AK26" s="236">
        <f t="shared" si="22"/>
        <v>4.6749999999999998</v>
      </c>
      <c r="AL26" s="254">
        <v>5</v>
      </c>
      <c r="AM26" s="236">
        <v>5</v>
      </c>
      <c r="AN26" s="236">
        <v>4.5</v>
      </c>
      <c r="AO26" s="236">
        <f t="shared" si="9"/>
        <v>10.41</v>
      </c>
      <c r="AP26" s="238">
        <f t="shared" si="10"/>
        <v>4.0038461538461538</v>
      </c>
      <c r="AQ26" s="235"/>
      <c r="AR26" s="235">
        <f t="shared" si="25"/>
        <v>3.5666666666666664</v>
      </c>
      <c r="AS26" s="236">
        <v>0</v>
      </c>
      <c r="AT26" s="236">
        <v>4.5</v>
      </c>
      <c r="AU26" s="236">
        <v>5</v>
      </c>
      <c r="AV26" s="236">
        <v>5</v>
      </c>
      <c r="AW26" s="236">
        <v>5</v>
      </c>
      <c r="AX26" s="236">
        <v>4.5</v>
      </c>
      <c r="AY26" s="236">
        <f t="shared" si="11"/>
        <v>9.6399999999999988</v>
      </c>
      <c r="AZ26" s="238">
        <f t="shared" si="12"/>
        <v>3.7076923076923074</v>
      </c>
      <c r="BA26" s="235"/>
      <c r="BB26" s="236">
        <f t="shared" si="28"/>
        <v>3.5666666666666664</v>
      </c>
      <c r="BC26" s="236">
        <v>4.5</v>
      </c>
      <c r="BD26" s="236">
        <v>4</v>
      </c>
      <c r="BE26" s="236">
        <v>4.5</v>
      </c>
      <c r="BF26" s="236">
        <v>5</v>
      </c>
      <c r="BG26" s="236">
        <v>5</v>
      </c>
      <c r="BH26" s="236">
        <v>4</v>
      </c>
      <c r="BI26" s="236">
        <f t="shared" si="33"/>
        <v>10.74</v>
      </c>
      <c r="BJ26" s="238">
        <f t="shared" si="13"/>
        <v>4.1307692307692312</v>
      </c>
    </row>
    <row r="27" spans="1:62" s="423" customFormat="1">
      <c r="B27" s="416">
        <v>83400702009</v>
      </c>
      <c r="C27" s="416" t="s">
        <v>67</v>
      </c>
      <c r="D27" s="417"/>
      <c r="E27" s="418">
        <f t="shared" si="31"/>
        <v>3.25</v>
      </c>
      <c r="F27" s="418">
        <f t="shared" si="32"/>
        <v>3.8833333333333329</v>
      </c>
      <c r="G27" s="418">
        <f t="shared" si="0"/>
        <v>3.6153846153846154</v>
      </c>
      <c r="H27" s="418">
        <f t="shared" si="1"/>
        <v>3.9307692307692301</v>
      </c>
      <c r="I27" s="418">
        <f t="shared" si="2"/>
        <v>4.046153846153846</v>
      </c>
      <c r="J27" s="418">
        <f t="shared" si="3"/>
        <v>2.6215897435897433</v>
      </c>
      <c r="K27" s="418">
        <v>41</v>
      </c>
      <c r="L27" s="418">
        <f t="shared" si="4"/>
        <v>3.6465897435897432</v>
      </c>
      <c r="M27" s="419"/>
      <c r="N27" s="417">
        <v>4.7</v>
      </c>
      <c r="O27" s="418">
        <v>2</v>
      </c>
      <c r="P27" s="418">
        <v>4</v>
      </c>
      <c r="Q27" s="418"/>
      <c r="R27" s="418">
        <v>4.5</v>
      </c>
      <c r="S27" s="418">
        <v>5</v>
      </c>
      <c r="T27" s="418">
        <v>2.8</v>
      </c>
      <c r="U27" s="420">
        <f t="shared" si="5"/>
        <v>7.8000000000000007</v>
      </c>
      <c r="V27" s="421">
        <f t="shared" si="6"/>
        <v>3.25</v>
      </c>
      <c r="W27" s="422"/>
      <c r="X27" s="418">
        <v>4.5</v>
      </c>
      <c r="Y27" s="418">
        <v>2.8</v>
      </c>
      <c r="Z27" s="418">
        <v>4.3</v>
      </c>
      <c r="AA27" s="418">
        <v>4.2</v>
      </c>
      <c r="AB27" s="418">
        <v>5</v>
      </c>
      <c r="AC27" s="418">
        <v>5</v>
      </c>
      <c r="AD27" s="418">
        <v>3.5</v>
      </c>
      <c r="AE27" s="417">
        <f t="shared" si="7"/>
        <v>9.3199999999999985</v>
      </c>
      <c r="AF27" s="420">
        <f t="shared" si="8"/>
        <v>3.8833333333333329</v>
      </c>
      <c r="AG27" s="417"/>
      <c r="AH27" s="418">
        <v>4.5</v>
      </c>
      <c r="AI27" s="418">
        <v>1.5</v>
      </c>
      <c r="AJ27" s="418">
        <v>4.5</v>
      </c>
      <c r="AK27" s="418">
        <f t="shared" si="22"/>
        <v>3.3</v>
      </c>
      <c r="AL27" s="418">
        <v>5</v>
      </c>
      <c r="AM27" s="418">
        <v>5</v>
      </c>
      <c r="AN27" s="418">
        <v>3.3</v>
      </c>
      <c r="AO27" s="418">
        <f t="shared" si="9"/>
        <v>9.4</v>
      </c>
      <c r="AP27" s="420">
        <f t="shared" si="10"/>
        <v>3.6153846153846154</v>
      </c>
      <c r="AQ27" s="417"/>
      <c r="AR27" s="417">
        <f t="shared" si="25"/>
        <v>4.5666666666666664</v>
      </c>
      <c r="AS27" s="418">
        <v>3</v>
      </c>
      <c r="AT27" s="418">
        <v>5</v>
      </c>
      <c r="AU27" s="418">
        <v>5</v>
      </c>
      <c r="AV27" s="418">
        <v>5</v>
      </c>
      <c r="AW27" s="418"/>
      <c r="AX27" s="418">
        <v>3.8</v>
      </c>
      <c r="AY27" s="418">
        <f t="shared" si="11"/>
        <v>10.219999999999999</v>
      </c>
      <c r="AZ27" s="420">
        <f t="shared" si="12"/>
        <v>3.9307692307692301</v>
      </c>
      <c r="BA27" s="417"/>
      <c r="BB27" s="418">
        <f t="shared" si="28"/>
        <v>4.5666666666666664</v>
      </c>
      <c r="BC27" s="418">
        <v>2</v>
      </c>
      <c r="BD27" s="418">
        <v>4.5</v>
      </c>
      <c r="BE27" s="418">
        <v>4</v>
      </c>
      <c r="BF27" s="418">
        <v>5</v>
      </c>
      <c r="BG27" s="418">
        <v>5</v>
      </c>
      <c r="BH27" s="418">
        <v>4.3</v>
      </c>
      <c r="BI27" s="418">
        <f t="shared" si="33"/>
        <v>10.52</v>
      </c>
      <c r="BJ27" s="420">
        <f t="shared" si="13"/>
        <v>4.046153846153846</v>
      </c>
    </row>
    <row r="28" spans="1:62" s="423" customFormat="1">
      <c r="B28" s="416">
        <v>83400712009</v>
      </c>
      <c r="C28" s="416" t="s">
        <v>68</v>
      </c>
      <c r="D28" s="417"/>
      <c r="E28" s="418">
        <f t="shared" si="31"/>
        <v>3.1500000000000004</v>
      </c>
      <c r="F28" s="418">
        <f t="shared" si="32"/>
        <v>3.8666666666666667</v>
      </c>
      <c r="G28" s="418">
        <f t="shared" si="0"/>
        <v>4.1153846153846159</v>
      </c>
      <c r="H28" s="418">
        <f t="shared" si="1"/>
        <v>4.0615384615384613</v>
      </c>
      <c r="I28" s="418">
        <f t="shared" si="2"/>
        <v>3.976923076923077</v>
      </c>
      <c r="J28" s="418">
        <f t="shared" si="3"/>
        <v>2.6838717948717945</v>
      </c>
      <c r="K28" s="418">
        <v>44</v>
      </c>
      <c r="L28" s="418">
        <f t="shared" si="4"/>
        <v>3.7838717948717946</v>
      </c>
      <c r="M28" s="419"/>
      <c r="N28" s="417">
        <v>4.3</v>
      </c>
      <c r="O28" s="418">
        <v>2</v>
      </c>
      <c r="P28" s="418">
        <v>4</v>
      </c>
      <c r="Q28" s="418"/>
      <c r="R28" s="418">
        <v>4.5</v>
      </c>
      <c r="S28" s="418">
        <v>6.5</v>
      </c>
      <c r="T28" s="418">
        <v>2.8</v>
      </c>
      <c r="U28" s="420">
        <f t="shared" si="5"/>
        <v>7.5600000000000005</v>
      </c>
      <c r="V28" s="421">
        <f t="shared" si="6"/>
        <v>3.1500000000000004</v>
      </c>
      <c r="W28" s="422"/>
      <c r="X28" s="418">
        <v>4.5</v>
      </c>
      <c r="Y28" s="418">
        <v>2.5</v>
      </c>
      <c r="Z28" s="418">
        <v>4.5</v>
      </c>
      <c r="AA28" s="418">
        <v>4.2</v>
      </c>
      <c r="AB28" s="418">
        <v>5</v>
      </c>
      <c r="AC28" s="418">
        <v>5</v>
      </c>
      <c r="AD28" s="418">
        <v>3.5</v>
      </c>
      <c r="AE28" s="417">
        <f t="shared" si="7"/>
        <v>9.2799999999999994</v>
      </c>
      <c r="AF28" s="420">
        <f t="shared" si="8"/>
        <v>3.8666666666666667</v>
      </c>
      <c r="AG28" s="417"/>
      <c r="AH28" s="418">
        <v>4</v>
      </c>
      <c r="AI28" s="418">
        <v>5</v>
      </c>
      <c r="AJ28" s="418">
        <v>5</v>
      </c>
      <c r="AK28" s="418">
        <f t="shared" si="22"/>
        <v>3.3</v>
      </c>
      <c r="AL28" s="418">
        <v>5</v>
      </c>
      <c r="AM28" s="418">
        <v>5</v>
      </c>
      <c r="AN28" s="418">
        <v>3.3</v>
      </c>
      <c r="AO28" s="418">
        <f>AH28*0.6+AI28*0.4+AJ28*0.4+AK28*0.4+AM28/5+AN28*0.6</f>
        <v>10.700000000000001</v>
      </c>
      <c r="AP28" s="420">
        <f t="shared" si="10"/>
        <v>4.1153846153846159</v>
      </c>
      <c r="AQ28" s="417"/>
      <c r="AR28" s="417">
        <f t="shared" si="25"/>
        <v>4.2666666666666666</v>
      </c>
      <c r="AS28" s="418">
        <v>2.8</v>
      </c>
      <c r="AT28" s="418">
        <v>4</v>
      </c>
      <c r="AU28" s="418">
        <v>5</v>
      </c>
      <c r="AV28" s="418">
        <v>5</v>
      </c>
      <c r="AW28" s="418">
        <v>5</v>
      </c>
      <c r="AX28" s="418">
        <v>3.8</v>
      </c>
      <c r="AY28" s="418">
        <f t="shared" si="11"/>
        <v>10.559999999999999</v>
      </c>
      <c r="AZ28" s="420">
        <f t="shared" si="12"/>
        <v>4.0615384615384613</v>
      </c>
      <c r="BA28" s="417"/>
      <c r="BB28" s="418">
        <f t="shared" si="28"/>
        <v>4.2666666666666666</v>
      </c>
      <c r="BC28" s="418">
        <v>2</v>
      </c>
      <c r="BD28" s="418">
        <v>4.5</v>
      </c>
      <c r="BE28" s="418">
        <v>4</v>
      </c>
      <c r="BF28" s="418">
        <v>5</v>
      </c>
      <c r="BG28" s="418">
        <v>5</v>
      </c>
      <c r="BH28" s="418">
        <v>4.3</v>
      </c>
      <c r="BI28" s="418">
        <f t="shared" si="33"/>
        <v>10.34</v>
      </c>
      <c r="BJ28" s="420">
        <f t="shared" si="13"/>
        <v>3.976923076923077</v>
      </c>
    </row>
    <row r="29" spans="1:62" s="228" customFormat="1">
      <c r="B29" s="227">
        <v>83400252009</v>
      </c>
      <c r="C29" s="227" t="s">
        <v>69</v>
      </c>
      <c r="D29" s="247"/>
      <c r="E29" s="248">
        <f t="shared" si="31"/>
        <v>4.0666666666666664</v>
      </c>
      <c r="F29" s="248">
        <f t="shared" si="32"/>
        <v>3.9250000000000003</v>
      </c>
      <c r="G29" s="248">
        <f t="shared" si="0"/>
        <v>4.2192307692307693</v>
      </c>
      <c r="H29" s="248">
        <f t="shared" si="1"/>
        <v>4.5076923076923077</v>
      </c>
      <c r="I29" s="248">
        <f t="shared" si="2"/>
        <v>4.2</v>
      </c>
      <c r="J29" s="248">
        <f t="shared" si="3"/>
        <v>2.9286025641025644</v>
      </c>
      <c r="K29" s="248">
        <v>51</v>
      </c>
      <c r="L29" s="230">
        <f t="shared" si="4"/>
        <v>4.2036025641025647</v>
      </c>
      <c r="M29" s="249"/>
      <c r="N29" s="247">
        <v>4.4000000000000004</v>
      </c>
      <c r="O29" s="248">
        <v>2</v>
      </c>
      <c r="P29" s="248">
        <v>4.9000000000000004</v>
      </c>
      <c r="Q29" s="248">
        <v>4.2</v>
      </c>
      <c r="R29" s="248">
        <v>5</v>
      </c>
      <c r="S29" s="254">
        <v>5</v>
      </c>
      <c r="T29" s="248">
        <v>4.2</v>
      </c>
      <c r="U29" s="250">
        <f t="shared" si="5"/>
        <v>9.76</v>
      </c>
      <c r="V29" s="251">
        <f t="shared" si="6"/>
        <v>4.0666666666666664</v>
      </c>
      <c r="W29" s="252"/>
      <c r="X29" s="248">
        <v>4.5</v>
      </c>
      <c r="Y29" s="248">
        <v>2</v>
      </c>
      <c r="Z29" s="248">
        <v>4.7</v>
      </c>
      <c r="AA29" s="248">
        <v>3.5</v>
      </c>
      <c r="AB29" s="254">
        <v>5</v>
      </c>
      <c r="AC29" s="248">
        <v>5</v>
      </c>
      <c r="AD29" s="248">
        <v>4.4000000000000004</v>
      </c>
      <c r="AE29" s="247">
        <f t="shared" si="7"/>
        <v>9.42</v>
      </c>
      <c r="AF29" s="250">
        <f t="shared" si="8"/>
        <v>3.9250000000000003</v>
      </c>
      <c r="AG29" s="247"/>
      <c r="AH29" s="248">
        <v>4.5</v>
      </c>
      <c r="AI29" s="248">
        <v>3</v>
      </c>
      <c r="AJ29" s="248">
        <v>5</v>
      </c>
      <c r="AK29" s="236">
        <f t="shared" si="22"/>
        <v>4.1749999999999998</v>
      </c>
      <c r="AL29" s="254">
        <v>5</v>
      </c>
      <c r="AM29" s="248">
        <v>5</v>
      </c>
      <c r="AN29" s="248">
        <v>4</v>
      </c>
      <c r="AO29" s="248">
        <f t="shared" si="9"/>
        <v>10.97</v>
      </c>
      <c r="AP29" s="250">
        <f t="shared" si="10"/>
        <v>4.2192307692307693</v>
      </c>
      <c r="AQ29" s="247"/>
      <c r="AR29" s="235">
        <f t="shared" si="25"/>
        <v>4.4666666666666668</v>
      </c>
      <c r="AS29" s="248">
        <v>3.5</v>
      </c>
      <c r="AT29" s="248">
        <v>4.7</v>
      </c>
      <c r="AU29" s="248">
        <v>5</v>
      </c>
      <c r="AV29" s="248">
        <v>5</v>
      </c>
      <c r="AW29" s="248">
        <v>5</v>
      </c>
      <c r="AX29" s="248">
        <v>4.5999999999999996</v>
      </c>
      <c r="AY29" s="248">
        <f t="shared" si="11"/>
        <v>11.72</v>
      </c>
      <c r="AZ29" s="250">
        <f t="shared" si="12"/>
        <v>4.5076923076923077</v>
      </c>
      <c r="BA29" s="247"/>
      <c r="BB29" s="236">
        <f t="shared" si="28"/>
        <v>4.4666666666666668</v>
      </c>
      <c r="BC29" s="248">
        <v>3.5</v>
      </c>
      <c r="BD29" s="248">
        <v>4.9000000000000004</v>
      </c>
      <c r="BE29" s="248">
        <v>4</v>
      </c>
      <c r="BF29" s="248">
        <v>5</v>
      </c>
      <c r="BG29" s="248">
        <v>5</v>
      </c>
      <c r="BH29" s="248">
        <v>3.8</v>
      </c>
      <c r="BI29" s="248">
        <f t="shared" si="33"/>
        <v>10.92</v>
      </c>
      <c r="BJ29" s="250">
        <f t="shared" si="13"/>
        <v>4.2</v>
      </c>
    </row>
    <row r="30" spans="1:62" s="212" customFormat="1">
      <c r="B30" s="211">
        <v>83450612008</v>
      </c>
      <c r="C30" s="211" t="s">
        <v>70</v>
      </c>
      <c r="D30" s="253"/>
      <c r="E30" s="254">
        <f t="shared" si="31"/>
        <v>3.0249999999999999</v>
      </c>
      <c r="F30" s="254">
        <f t="shared" si="32"/>
        <v>2.4833333333333329</v>
      </c>
      <c r="G30" s="254">
        <f t="shared" si="0"/>
        <v>3.0076923076923077</v>
      </c>
      <c r="H30" s="254">
        <f t="shared" si="1"/>
        <v>3.0076923076923077</v>
      </c>
      <c r="I30" s="254">
        <f t="shared" si="2"/>
        <v>3.5076923076923086</v>
      </c>
      <c r="J30" s="254">
        <f t="shared" si="3"/>
        <v>2.104397435897436</v>
      </c>
      <c r="K30" s="254">
        <v>43</v>
      </c>
      <c r="L30" s="230">
        <f t="shared" si="4"/>
        <v>3.1793974358974362</v>
      </c>
      <c r="M30" s="255"/>
      <c r="N30" s="253">
        <v>2</v>
      </c>
      <c r="O30" s="254">
        <v>3</v>
      </c>
      <c r="P30" s="254">
        <v>2.4</v>
      </c>
      <c r="Q30" s="254">
        <v>4.5999999999999996</v>
      </c>
      <c r="R30" s="254">
        <v>5</v>
      </c>
      <c r="S30" s="254">
        <v>3</v>
      </c>
      <c r="T30" s="254">
        <v>3.3</v>
      </c>
      <c r="U30" s="256">
        <f t="shared" si="5"/>
        <v>7.26</v>
      </c>
      <c r="V30" s="257">
        <f t="shared" si="6"/>
        <v>3.0249999999999999</v>
      </c>
      <c r="W30" s="258"/>
      <c r="X30" s="254">
        <v>2.9</v>
      </c>
      <c r="Y30" s="254">
        <v>0.5</v>
      </c>
      <c r="Z30" s="254">
        <v>4.2</v>
      </c>
      <c r="AA30" s="254">
        <v>1.2</v>
      </c>
      <c r="AB30" s="254">
        <v>5</v>
      </c>
      <c r="AC30" s="254">
        <v>5</v>
      </c>
      <c r="AD30" s="254">
        <v>3.1</v>
      </c>
      <c r="AE30" s="253">
        <f t="shared" si="7"/>
        <v>5.9599999999999991</v>
      </c>
      <c r="AF30" s="256">
        <f t="shared" si="8"/>
        <v>2.4833333333333329</v>
      </c>
      <c r="AG30" s="253"/>
      <c r="AH30" s="254">
        <v>1.5</v>
      </c>
      <c r="AI30" s="254">
        <v>1.5</v>
      </c>
      <c r="AJ30" s="254">
        <v>5</v>
      </c>
      <c r="AK30" s="236">
        <f t="shared" si="22"/>
        <v>3.2</v>
      </c>
      <c r="AL30" s="254">
        <v>5</v>
      </c>
      <c r="AM30" s="254">
        <v>5</v>
      </c>
      <c r="AN30" s="254">
        <v>3.4</v>
      </c>
      <c r="AO30" s="254">
        <f t="shared" si="9"/>
        <v>7.82</v>
      </c>
      <c r="AP30" s="256">
        <f t="shared" si="10"/>
        <v>3.0076923076923077</v>
      </c>
      <c r="AQ30" s="253"/>
      <c r="AR30" s="235">
        <f t="shared" si="25"/>
        <v>2.1333333333333333</v>
      </c>
      <c r="AS30" s="254">
        <v>2.2999999999999998</v>
      </c>
      <c r="AT30" s="254">
        <v>4.3</v>
      </c>
      <c r="AU30" s="254">
        <v>3.5</v>
      </c>
      <c r="AV30" s="254">
        <v>5</v>
      </c>
      <c r="AW30" s="254">
        <v>5</v>
      </c>
      <c r="AX30" s="254">
        <v>2.5</v>
      </c>
      <c r="AY30" s="254">
        <f t="shared" si="11"/>
        <v>7.82</v>
      </c>
      <c r="AZ30" s="256">
        <f t="shared" si="12"/>
        <v>3.0076923076923077</v>
      </c>
      <c r="BA30" s="253"/>
      <c r="BB30" s="236">
        <f t="shared" si="28"/>
        <v>2.1333333333333333</v>
      </c>
      <c r="BC30" s="254">
        <v>3.5</v>
      </c>
      <c r="BD30" s="254">
        <v>4.0999999999999996</v>
      </c>
      <c r="BE30" s="254">
        <v>3.5</v>
      </c>
      <c r="BF30" s="254">
        <v>5</v>
      </c>
      <c r="BG30" s="254">
        <v>5</v>
      </c>
      <c r="BH30" s="254">
        <v>4</v>
      </c>
      <c r="BI30" s="254">
        <f t="shared" si="33"/>
        <v>9.120000000000001</v>
      </c>
      <c r="BJ30" s="256">
        <f t="shared" si="13"/>
        <v>3.5076923076923086</v>
      </c>
    </row>
    <row r="31" spans="1:62" s="226" customFormat="1">
      <c r="B31" s="225">
        <v>83400282009</v>
      </c>
      <c r="C31" s="225" t="s">
        <v>71</v>
      </c>
      <c r="D31" s="241"/>
      <c r="E31" s="242">
        <f t="shared" si="31"/>
        <v>3.6916666666666664</v>
      </c>
      <c r="F31" s="242">
        <f t="shared" si="32"/>
        <v>3.3783333333333325</v>
      </c>
      <c r="G31" s="242">
        <f t="shared" si="0"/>
        <v>3.8115384615384613</v>
      </c>
      <c r="H31" s="242">
        <f t="shared" si="1"/>
        <v>3.7461538461538462</v>
      </c>
      <c r="I31" s="242">
        <f t="shared" si="2"/>
        <v>3.8076923076923075</v>
      </c>
      <c r="J31" s="242">
        <f t="shared" si="3"/>
        <v>2.5809538461538457</v>
      </c>
      <c r="K31" s="242">
        <v>29</v>
      </c>
      <c r="L31" s="230">
        <f t="shared" si="4"/>
        <v>3.3059538461538458</v>
      </c>
      <c r="M31" s="243"/>
      <c r="N31" s="241">
        <v>3.6</v>
      </c>
      <c r="O31" s="242">
        <v>2</v>
      </c>
      <c r="P31" s="242">
        <v>4.8</v>
      </c>
      <c r="Q31" s="242">
        <v>3.8</v>
      </c>
      <c r="R31" s="242">
        <v>5</v>
      </c>
      <c r="S31" s="254">
        <v>6</v>
      </c>
      <c r="T31" s="242">
        <v>3.7</v>
      </c>
      <c r="U31" s="244">
        <f t="shared" si="5"/>
        <v>8.86</v>
      </c>
      <c r="V31" s="245">
        <f t="shared" si="6"/>
        <v>3.6916666666666664</v>
      </c>
      <c r="W31" s="246"/>
      <c r="X31" s="242">
        <v>2.8</v>
      </c>
      <c r="Y31" s="242">
        <v>2</v>
      </c>
      <c r="Z31" s="242">
        <v>4</v>
      </c>
      <c r="AA31" s="242">
        <v>3.8</v>
      </c>
      <c r="AB31" s="254">
        <v>5</v>
      </c>
      <c r="AC31" s="242">
        <v>5.5</v>
      </c>
      <c r="AD31" s="242">
        <v>3.8</v>
      </c>
      <c r="AE31" s="241">
        <f t="shared" si="7"/>
        <v>8.1079999999999988</v>
      </c>
      <c r="AF31" s="244">
        <f t="shared" si="8"/>
        <v>3.3783333333333325</v>
      </c>
      <c r="AG31" s="241"/>
      <c r="AH31" s="242">
        <v>3.8</v>
      </c>
      <c r="AI31" s="242">
        <v>2</v>
      </c>
      <c r="AJ31" s="242">
        <v>4.8</v>
      </c>
      <c r="AK31" s="236">
        <f t="shared" si="22"/>
        <v>4.0750000000000002</v>
      </c>
      <c r="AL31" s="254">
        <v>5</v>
      </c>
      <c r="AM31" s="242">
        <v>5</v>
      </c>
      <c r="AN31" s="242">
        <v>3.8</v>
      </c>
      <c r="AO31" s="242">
        <f t="shared" si="9"/>
        <v>9.91</v>
      </c>
      <c r="AP31" s="244">
        <f t="shared" si="10"/>
        <v>3.8115384615384613</v>
      </c>
      <c r="AQ31" s="241"/>
      <c r="AR31" s="235">
        <f t="shared" si="25"/>
        <v>3.4</v>
      </c>
      <c r="AS31" s="242">
        <v>1.5</v>
      </c>
      <c r="AT31" s="242">
        <v>3.8</v>
      </c>
      <c r="AU31" s="242">
        <v>5</v>
      </c>
      <c r="AV31" s="242">
        <v>5</v>
      </c>
      <c r="AW31" s="242">
        <v>5</v>
      </c>
      <c r="AX31" s="242">
        <v>4.3</v>
      </c>
      <c r="AY31" s="242">
        <f t="shared" si="11"/>
        <v>9.74</v>
      </c>
      <c r="AZ31" s="244">
        <f t="shared" si="12"/>
        <v>3.7461538461538462</v>
      </c>
      <c r="BA31" s="241"/>
      <c r="BB31" s="236">
        <f t="shared" si="28"/>
        <v>3.4</v>
      </c>
      <c r="BC31" s="254">
        <v>3.7</v>
      </c>
      <c r="BD31" s="242">
        <v>4.5</v>
      </c>
      <c r="BE31" s="254">
        <v>3.7</v>
      </c>
      <c r="BF31" s="242">
        <v>5</v>
      </c>
      <c r="BG31" s="242">
        <v>5</v>
      </c>
      <c r="BH31" s="242">
        <v>3.5</v>
      </c>
      <c r="BI31" s="242">
        <f t="shared" si="33"/>
        <v>9.9</v>
      </c>
      <c r="BJ31" s="244">
        <f t="shared" si="13"/>
        <v>3.8076923076923075</v>
      </c>
    </row>
    <row r="32" spans="1:62" s="212" customFormat="1">
      <c r="B32" s="211">
        <v>83400292009</v>
      </c>
      <c r="C32" s="211" t="s">
        <v>72</v>
      </c>
      <c r="D32" s="253"/>
      <c r="E32" s="254">
        <f t="shared" si="31"/>
        <v>3.4333333333333336</v>
      </c>
      <c r="F32" s="254">
        <f t="shared" si="32"/>
        <v>2.4416666666666664</v>
      </c>
      <c r="G32" s="254">
        <f t="shared" si="0"/>
        <v>3.2384615384615385</v>
      </c>
      <c r="H32" s="254">
        <f t="shared" si="1"/>
        <v>3.2538461538461543</v>
      </c>
      <c r="I32" s="254">
        <f t="shared" si="2"/>
        <v>3.7538461538461547</v>
      </c>
      <c r="J32" s="254">
        <f t="shared" si="3"/>
        <v>2.2569615384615385</v>
      </c>
      <c r="K32" s="254">
        <v>39</v>
      </c>
      <c r="L32" s="230">
        <f t="shared" si="4"/>
        <v>3.2319615384615386</v>
      </c>
      <c r="M32" s="255"/>
      <c r="N32" s="253">
        <v>4</v>
      </c>
      <c r="O32" s="254">
        <v>1.5</v>
      </c>
      <c r="P32" s="254">
        <v>3.6</v>
      </c>
      <c r="Q32" s="254">
        <v>4.5999999999999996</v>
      </c>
      <c r="R32" s="254">
        <v>4.5</v>
      </c>
      <c r="S32" s="254">
        <v>5</v>
      </c>
      <c r="T32" s="254">
        <v>3.3</v>
      </c>
      <c r="U32" s="256">
        <f t="shared" si="5"/>
        <v>8.24</v>
      </c>
      <c r="V32" s="257">
        <f t="shared" si="6"/>
        <v>3.4333333333333336</v>
      </c>
      <c r="W32" s="258"/>
      <c r="X32" s="254">
        <v>2</v>
      </c>
      <c r="Y32" s="254">
        <v>1.2</v>
      </c>
      <c r="Z32" s="254">
        <v>4.5999999999999996</v>
      </c>
      <c r="AA32" s="254">
        <v>1.2</v>
      </c>
      <c r="AB32" s="254">
        <v>4</v>
      </c>
      <c r="AC32" s="254">
        <v>5</v>
      </c>
      <c r="AD32" s="254">
        <v>3.1</v>
      </c>
      <c r="AE32" s="253">
        <f t="shared" si="7"/>
        <v>5.8599999999999994</v>
      </c>
      <c r="AF32" s="256">
        <f t="shared" si="8"/>
        <v>2.4416666666666664</v>
      </c>
      <c r="AG32" s="253"/>
      <c r="AH32" s="254">
        <v>3</v>
      </c>
      <c r="AI32" s="254">
        <v>1</v>
      </c>
      <c r="AJ32" s="254">
        <v>5</v>
      </c>
      <c r="AK32" s="236">
        <f t="shared" si="22"/>
        <v>3.2</v>
      </c>
      <c r="AL32" s="254">
        <v>5</v>
      </c>
      <c r="AM32" s="254">
        <v>4.5</v>
      </c>
      <c r="AN32" s="254">
        <v>3.4</v>
      </c>
      <c r="AO32" s="254">
        <f t="shared" si="9"/>
        <v>8.42</v>
      </c>
      <c r="AP32" s="256">
        <f t="shared" si="10"/>
        <v>3.2384615384615385</v>
      </c>
      <c r="AQ32" s="253"/>
      <c r="AR32" s="235">
        <f t="shared" si="25"/>
        <v>3</v>
      </c>
      <c r="AS32" s="254">
        <v>2.2999999999999998</v>
      </c>
      <c r="AT32" s="254">
        <v>4.5999999999999996</v>
      </c>
      <c r="AU32" s="254">
        <v>3.5</v>
      </c>
      <c r="AV32" s="254">
        <v>5</v>
      </c>
      <c r="AW32" s="254">
        <v>5</v>
      </c>
      <c r="AX32" s="254">
        <v>2.5</v>
      </c>
      <c r="AY32" s="254">
        <f t="shared" si="11"/>
        <v>8.4600000000000009</v>
      </c>
      <c r="AZ32" s="256">
        <f t="shared" si="12"/>
        <v>3.2538461538461543</v>
      </c>
      <c r="BA32" s="253"/>
      <c r="BB32" s="236">
        <f t="shared" si="28"/>
        <v>3</v>
      </c>
      <c r="BC32" s="254">
        <v>3.5</v>
      </c>
      <c r="BD32" s="254">
        <v>4.4000000000000004</v>
      </c>
      <c r="BE32" s="254">
        <v>3.5</v>
      </c>
      <c r="BF32" s="254">
        <v>5</v>
      </c>
      <c r="BG32" s="254">
        <v>5</v>
      </c>
      <c r="BH32" s="254">
        <v>4</v>
      </c>
      <c r="BI32" s="254">
        <f t="shared" si="33"/>
        <v>9.7600000000000016</v>
      </c>
      <c r="BJ32" s="256">
        <f t="shared" si="13"/>
        <v>3.7538461538461547</v>
      </c>
    </row>
    <row r="33" spans="2:62" s="228" customFormat="1">
      <c r="B33" s="227">
        <v>83400302009</v>
      </c>
      <c r="C33" s="227" t="s">
        <v>73</v>
      </c>
      <c r="D33" s="247"/>
      <c r="E33" s="248">
        <f t="shared" si="31"/>
        <v>4.2833333333333332</v>
      </c>
      <c r="F33" s="248">
        <f t="shared" si="32"/>
        <v>3.7333333333333338</v>
      </c>
      <c r="G33" s="248">
        <f t="shared" si="0"/>
        <v>4.1423076923076918</v>
      </c>
      <c r="H33" s="248">
        <f t="shared" si="1"/>
        <v>4.2846153846153845</v>
      </c>
      <c r="I33" s="248">
        <f t="shared" si="2"/>
        <v>4.1307692307692312</v>
      </c>
      <c r="J33" s="248">
        <f t="shared" si="3"/>
        <v>2.8804102564102565</v>
      </c>
      <c r="K33" s="248">
        <v>49</v>
      </c>
      <c r="L33" s="230">
        <f t="shared" si="4"/>
        <v>4.1054102564102566</v>
      </c>
      <c r="M33" s="249"/>
      <c r="N33" s="247">
        <v>4.8</v>
      </c>
      <c r="O33" s="248">
        <v>2.8</v>
      </c>
      <c r="P33" s="248">
        <v>4.8</v>
      </c>
      <c r="Q33" s="248">
        <v>4.2</v>
      </c>
      <c r="R33" s="248">
        <v>5</v>
      </c>
      <c r="S33" s="254">
        <v>5</v>
      </c>
      <c r="T33" s="248">
        <v>4.2</v>
      </c>
      <c r="U33" s="250">
        <f t="shared" si="5"/>
        <v>10.28</v>
      </c>
      <c r="V33" s="251">
        <f t="shared" si="6"/>
        <v>4.2833333333333332</v>
      </c>
      <c r="W33" s="252"/>
      <c r="X33" s="248">
        <v>3.4</v>
      </c>
      <c r="Y33" s="248">
        <v>2.5</v>
      </c>
      <c r="Z33" s="248">
        <v>4.7</v>
      </c>
      <c r="AA33" s="248">
        <v>3.5</v>
      </c>
      <c r="AB33" s="254">
        <v>5</v>
      </c>
      <c r="AC33" s="248">
        <v>5</v>
      </c>
      <c r="AD33" s="248">
        <v>4.4000000000000004</v>
      </c>
      <c r="AE33" s="247">
        <f t="shared" si="7"/>
        <v>8.9600000000000009</v>
      </c>
      <c r="AF33" s="250">
        <f t="shared" si="8"/>
        <v>3.7333333333333338</v>
      </c>
      <c r="AG33" s="247"/>
      <c r="AH33" s="248">
        <v>4.3</v>
      </c>
      <c r="AI33" s="248">
        <v>2.8</v>
      </c>
      <c r="AJ33" s="248">
        <v>5</v>
      </c>
      <c r="AK33" s="236">
        <f t="shared" si="22"/>
        <v>4.1749999999999998</v>
      </c>
      <c r="AL33" s="254">
        <v>5</v>
      </c>
      <c r="AM33" s="248">
        <v>5</v>
      </c>
      <c r="AN33" s="248">
        <v>4</v>
      </c>
      <c r="AO33" s="248">
        <f t="shared" si="9"/>
        <v>10.77</v>
      </c>
      <c r="AP33" s="250">
        <f t="shared" si="10"/>
        <v>4.1423076923076918</v>
      </c>
      <c r="AQ33" s="247"/>
      <c r="AR33" s="235">
        <f t="shared" si="25"/>
        <v>4.166666666666667</v>
      </c>
      <c r="AS33" s="248">
        <v>2.5</v>
      </c>
      <c r="AT33" s="248">
        <v>4.7</v>
      </c>
      <c r="AU33" s="248">
        <v>5</v>
      </c>
      <c r="AV33" s="248">
        <v>5</v>
      </c>
      <c r="AW33" s="248">
        <v>5</v>
      </c>
      <c r="AX33" s="248">
        <v>4.5999999999999996</v>
      </c>
      <c r="AY33" s="248">
        <f t="shared" si="11"/>
        <v>11.139999999999999</v>
      </c>
      <c r="AZ33" s="250">
        <f t="shared" si="12"/>
        <v>4.2846153846153845</v>
      </c>
      <c r="BA33" s="247"/>
      <c r="BB33" s="236">
        <f t="shared" si="28"/>
        <v>4.166666666666667</v>
      </c>
      <c r="BC33" s="248">
        <v>3.5</v>
      </c>
      <c r="BD33" s="248">
        <v>4.9000000000000004</v>
      </c>
      <c r="BE33" s="248">
        <v>4</v>
      </c>
      <c r="BF33" s="248">
        <v>5</v>
      </c>
      <c r="BG33" s="248">
        <v>5</v>
      </c>
      <c r="BH33" s="248">
        <v>3.8</v>
      </c>
      <c r="BI33" s="248">
        <f t="shared" si="33"/>
        <v>10.74</v>
      </c>
      <c r="BJ33" s="250">
        <f t="shared" si="13"/>
        <v>4.1307692307692312</v>
      </c>
    </row>
    <row r="34" spans="2:62" s="226" customFormat="1">
      <c r="B34" s="226">
        <v>83400912006</v>
      </c>
      <c r="C34" s="226" t="s">
        <v>180</v>
      </c>
      <c r="D34" s="241"/>
      <c r="E34" s="242">
        <f t="shared" si="31"/>
        <v>3.4916666666666671</v>
      </c>
      <c r="F34" s="242">
        <f t="shared" si="32"/>
        <v>2.7833333333333332</v>
      </c>
      <c r="G34" s="242">
        <f t="shared" si="0"/>
        <v>3.7115384615384617</v>
      </c>
      <c r="H34" s="242">
        <f t="shared" si="1"/>
        <v>3.6230769230769231</v>
      </c>
      <c r="I34" s="242">
        <f t="shared" si="2"/>
        <v>2.9846153846153856</v>
      </c>
      <c r="J34" s="242">
        <f t="shared" si="3"/>
        <v>2.3231923076923073</v>
      </c>
      <c r="K34" s="242">
        <v>38</v>
      </c>
      <c r="L34" s="230">
        <f t="shared" si="4"/>
        <v>3.2731923076923071</v>
      </c>
      <c r="M34" s="243"/>
      <c r="N34" s="241">
        <v>2</v>
      </c>
      <c r="O34" s="242">
        <v>3.3</v>
      </c>
      <c r="P34" s="242">
        <v>4.7</v>
      </c>
      <c r="Q34" s="242">
        <v>3.8</v>
      </c>
      <c r="R34" s="242">
        <v>5</v>
      </c>
      <c r="S34" s="254">
        <v>5</v>
      </c>
      <c r="T34" s="242">
        <v>3.7</v>
      </c>
      <c r="U34" s="244">
        <f t="shared" si="5"/>
        <v>8.3800000000000008</v>
      </c>
      <c r="V34" s="245">
        <f t="shared" si="6"/>
        <v>3.4916666666666671</v>
      </c>
      <c r="W34" s="246"/>
      <c r="X34" s="242">
        <v>4</v>
      </c>
      <c r="Y34" s="242">
        <v>1</v>
      </c>
      <c r="Z34" s="242">
        <v>4</v>
      </c>
      <c r="AA34" s="242"/>
      <c r="AB34" s="254">
        <v>5</v>
      </c>
      <c r="AC34" s="242">
        <v>5</v>
      </c>
      <c r="AD34" s="242">
        <v>3.8</v>
      </c>
      <c r="AE34" s="241">
        <f t="shared" si="7"/>
        <v>6.68</v>
      </c>
      <c r="AF34" s="244">
        <f t="shared" si="8"/>
        <v>2.7833333333333332</v>
      </c>
      <c r="AG34" s="241"/>
      <c r="AH34" s="242">
        <v>4.2</v>
      </c>
      <c r="AI34" s="242">
        <v>1.5</v>
      </c>
      <c r="AJ34" s="242">
        <v>5</v>
      </c>
      <c r="AK34" s="236">
        <f t="shared" si="22"/>
        <v>3.125</v>
      </c>
      <c r="AL34" s="254">
        <v>5</v>
      </c>
      <c r="AM34" s="242">
        <v>5</v>
      </c>
      <c r="AN34" s="242">
        <v>3.8</v>
      </c>
      <c r="AO34" s="242">
        <f t="shared" si="9"/>
        <v>9.65</v>
      </c>
      <c r="AP34" s="244">
        <f t="shared" si="10"/>
        <v>3.7115384615384617</v>
      </c>
      <c r="AQ34" s="241"/>
      <c r="AR34" s="235">
        <f t="shared" si="25"/>
        <v>3.4</v>
      </c>
      <c r="AS34" s="242">
        <v>1</v>
      </c>
      <c r="AT34" s="242">
        <v>3.5</v>
      </c>
      <c r="AU34" s="242">
        <v>5</v>
      </c>
      <c r="AV34" s="242">
        <v>5</v>
      </c>
      <c r="AW34" s="242">
        <v>5</v>
      </c>
      <c r="AX34" s="242">
        <v>4.3</v>
      </c>
      <c r="AY34" s="242">
        <f t="shared" si="11"/>
        <v>9.42</v>
      </c>
      <c r="AZ34" s="244">
        <f t="shared" si="12"/>
        <v>3.6230769230769231</v>
      </c>
      <c r="BA34" s="241"/>
      <c r="BB34" s="236">
        <f t="shared" si="28"/>
        <v>3.4</v>
      </c>
      <c r="BC34" s="254">
        <v>3.7</v>
      </c>
      <c r="BD34" s="242">
        <v>4.4000000000000004</v>
      </c>
      <c r="BE34" s="254">
        <v>3.7</v>
      </c>
      <c r="BF34" s="242">
        <v>5</v>
      </c>
      <c r="BG34" s="242">
        <v>5</v>
      </c>
      <c r="BH34" s="242"/>
      <c r="BI34" s="242">
        <f t="shared" si="33"/>
        <v>7.7600000000000016</v>
      </c>
      <c r="BJ34" s="244">
        <f t="shared" si="13"/>
        <v>2.9846153846153856</v>
      </c>
    </row>
    <row r="35" spans="2:62" s="423" customFormat="1" ht="15.75" thickBot="1">
      <c r="B35" s="416">
        <v>83400332009</v>
      </c>
      <c r="C35" s="416" t="s">
        <v>74</v>
      </c>
      <c r="D35" s="422"/>
      <c r="E35" s="418">
        <f t="shared" si="31"/>
        <v>3.3583333333333338</v>
      </c>
      <c r="F35" s="418">
        <f t="shared" si="32"/>
        <v>3.8083333333333336</v>
      </c>
      <c r="G35" s="418">
        <f t="shared" si="0"/>
        <v>3.8076923076923075</v>
      </c>
      <c r="H35" s="418">
        <f t="shared" si="1"/>
        <v>3.7923076923076922</v>
      </c>
      <c r="I35" s="418">
        <f t="shared" si="2"/>
        <v>4</v>
      </c>
      <c r="J35" s="418">
        <f t="shared" si="3"/>
        <v>2.6273333333333331</v>
      </c>
      <c r="K35" s="418">
        <v>43</v>
      </c>
      <c r="L35" s="418">
        <f t="shared" si="4"/>
        <v>3.7023333333333328</v>
      </c>
      <c r="M35" s="419"/>
      <c r="N35" s="424">
        <v>4.5</v>
      </c>
      <c r="O35" s="425">
        <v>2.5</v>
      </c>
      <c r="P35" s="425">
        <v>4.7</v>
      </c>
      <c r="Q35" s="425"/>
      <c r="R35" s="425">
        <v>4</v>
      </c>
      <c r="S35" s="425">
        <v>4.5</v>
      </c>
      <c r="T35" s="425">
        <v>2.8</v>
      </c>
      <c r="U35" s="420">
        <f t="shared" si="5"/>
        <v>8.06</v>
      </c>
      <c r="V35" s="421">
        <f t="shared" si="6"/>
        <v>3.3583333333333338</v>
      </c>
      <c r="W35" s="426"/>
      <c r="X35" s="425">
        <v>4</v>
      </c>
      <c r="Y35" s="425">
        <v>2.5</v>
      </c>
      <c r="Z35" s="425">
        <v>4.9000000000000004</v>
      </c>
      <c r="AA35" s="425">
        <v>4.2</v>
      </c>
      <c r="AB35" s="425">
        <v>5</v>
      </c>
      <c r="AC35" s="425">
        <v>5</v>
      </c>
      <c r="AD35" s="425">
        <v>3.5</v>
      </c>
      <c r="AE35" s="417">
        <f t="shared" si="7"/>
        <v>9.14</v>
      </c>
      <c r="AF35" s="420">
        <f t="shared" si="8"/>
        <v>3.8083333333333336</v>
      </c>
      <c r="AG35" s="424"/>
      <c r="AH35" s="425">
        <v>4.4000000000000004</v>
      </c>
      <c r="AI35" s="425">
        <v>2.5</v>
      </c>
      <c r="AJ35" s="425">
        <v>4.9000000000000004</v>
      </c>
      <c r="AK35" s="418">
        <f t="shared" si="22"/>
        <v>3.3</v>
      </c>
      <c r="AL35" s="425">
        <v>5</v>
      </c>
      <c r="AM35" s="425">
        <v>5</v>
      </c>
      <c r="AN35" s="425">
        <v>3.3</v>
      </c>
      <c r="AO35" s="418">
        <f t="shared" si="9"/>
        <v>9.9</v>
      </c>
      <c r="AP35" s="420">
        <f t="shared" si="10"/>
        <v>3.8076923076923075</v>
      </c>
      <c r="AQ35" s="424"/>
      <c r="AR35" s="417">
        <f t="shared" si="25"/>
        <v>4.3</v>
      </c>
      <c r="AS35" s="425">
        <v>1.5</v>
      </c>
      <c r="AT35" s="425">
        <v>3.5</v>
      </c>
      <c r="AU35" s="425">
        <v>5</v>
      </c>
      <c r="AV35" s="425">
        <v>5</v>
      </c>
      <c r="AW35" s="425">
        <v>5</v>
      </c>
      <c r="AX35" s="425">
        <v>3.8</v>
      </c>
      <c r="AY35" s="418">
        <f t="shared" si="11"/>
        <v>9.86</v>
      </c>
      <c r="AZ35" s="420">
        <f t="shared" si="12"/>
        <v>3.7923076923076922</v>
      </c>
      <c r="BA35" s="424"/>
      <c r="BB35" s="418">
        <f t="shared" si="28"/>
        <v>4.3</v>
      </c>
      <c r="BC35" s="425">
        <v>2</v>
      </c>
      <c r="BD35" s="425">
        <v>4.5999999999999996</v>
      </c>
      <c r="BE35" s="425">
        <v>4</v>
      </c>
      <c r="BF35" s="425">
        <v>5</v>
      </c>
      <c r="BG35" s="425">
        <v>5</v>
      </c>
      <c r="BH35" s="425">
        <v>4.3</v>
      </c>
      <c r="BI35" s="418">
        <f t="shared" si="33"/>
        <v>10.4</v>
      </c>
      <c r="BJ35" s="420">
        <f t="shared" si="13"/>
        <v>4</v>
      </c>
    </row>
    <row r="36" spans="2:62" s="226" customFormat="1" ht="15.75" thickBot="1">
      <c r="B36" s="226">
        <v>83400522008</v>
      </c>
      <c r="C36" s="226" t="s">
        <v>242</v>
      </c>
      <c r="D36" s="246"/>
      <c r="E36" s="242">
        <f t="shared" ref="E36" si="34">V36</f>
        <v>3.1666666666666665</v>
      </c>
      <c r="F36" s="242">
        <f t="shared" ref="F36" si="35">AF36</f>
        <v>3.0333333333333332</v>
      </c>
      <c r="G36" s="242">
        <f t="shared" ref="G36" si="36">AP36</f>
        <v>3.5346153846153845</v>
      </c>
      <c r="H36" s="242">
        <f t="shared" ref="H36" si="37">AZ36</f>
        <v>3.6153846153846154</v>
      </c>
      <c r="I36" s="242">
        <f t="shared" ref="I36" si="38">BJ36</f>
        <v>3.476923076923077</v>
      </c>
      <c r="J36" s="242">
        <f t="shared" ref="J36" si="39">(E36+F36+G36+H36+I36)*0.7/5</f>
        <v>2.3557692307692308</v>
      </c>
      <c r="K36" s="242">
        <v>37</v>
      </c>
      <c r="L36" s="230">
        <f t="shared" si="4"/>
        <v>3.2807692307692307</v>
      </c>
      <c r="M36" s="243"/>
      <c r="N36" s="259">
        <v>1.5</v>
      </c>
      <c r="O36" s="260">
        <v>3</v>
      </c>
      <c r="P36" s="260">
        <v>3.8</v>
      </c>
      <c r="Q36" s="260">
        <v>3.8</v>
      </c>
      <c r="R36" s="260">
        <v>5</v>
      </c>
      <c r="S36" s="337">
        <v>5</v>
      </c>
      <c r="T36" s="260">
        <v>3.7</v>
      </c>
      <c r="U36" s="244">
        <f t="shared" ref="U36" si="40">N36*0.6+O36*0.4+P36*0.4+Q36*0.2+R36/5+T36*0.6</f>
        <v>7.6</v>
      </c>
      <c r="V36" s="245">
        <f t="shared" ref="V36" si="41">U36*5/12</f>
        <v>3.1666666666666665</v>
      </c>
      <c r="W36" s="261"/>
      <c r="X36" s="260">
        <v>2</v>
      </c>
      <c r="Y36" s="260">
        <v>1.5</v>
      </c>
      <c r="Z36" s="260">
        <v>4.2</v>
      </c>
      <c r="AA36" s="260">
        <v>3.8</v>
      </c>
      <c r="AB36" s="337">
        <v>5</v>
      </c>
      <c r="AC36" s="260">
        <v>5</v>
      </c>
      <c r="AD36" s="260">
        <v>3.8</v>
      </c>
      <c r="AE36" s="241">
        <f t="shared" ref="AE36" si="42">X36*0.6+Y36*0.4+Z36*0.4+AA36*0.4+AC36/5*AD36*0.6</f>
        <v>7.2799999999999994</v>
      </c>
      <c r="AF36" s="244">
        <f t="shared" ref="AF36" si="43">AE36*5/12</f>
        <v>3.0333333333333332</v>
      </c>
      <c r="AG36" s="259"/>
      <c r="AH36" s="260">
        <v>3.4</v>
      </c>
      <c r="AI36" s="260">
        <v>2</v>
      </c>
      <c r="AJ36" s="260">
        <v>3.6</v>
      </c>
      <c r="AK36" s="236">
        <f t="shared" si="22"/>
        <v>4.0750000000000002</v>
      </c>
      <c r="AL36" s="337">
        <v>4</v>
      </c>
      <c r="AM36" s="260">
        <v>5</v>
      </c>
      <c r="AN36" s="260">
        <v>3.8</v>
      </c>
      <c r="AO36" s="242">
        <f t="shared" ref="AO36" si="44">AH36*0.6+AI36*0.4+AJ36*0.4+AK36*0.4+AM36/5+AN36*0.6</f>
        <v>9.19</v>
      </c>
      <c r="AP36" s="244">
        <f t="shared" ref="AP36" si="45">AO36*5/13</f>
        <v>3.5346153846153845</v>
      </c>
      <c r="AQ36" s="259"/>
      <c r="AR36" s="235">
        <f t="shared" si="25"/>
        <v>2.3000000000000003</v>
      </c>
      <c r="AS36" s="260">
        <v>2</v>
      </c>
      <c r="AT36" s="260">
        <v>4.0999999999999996</v>
      </c>
      <c r="AU36" s="260">
        <v>5</v>
      </c>
      <c r="AV36" s="260">
        <v>3</v>
      </c>
      <c r="AW36" s="260">
        <v>5</v>
      </c>
      <c r="AX36" s="260">
        <v>4.3</v>
      </c>
      <c r="AY36" s="242">
        <f t="shared" ref="AY36" si="46">AR36*0.6+AS36*0.4+AT36*0.4+AU36*0.4+AW36/5+AX36*0.6</f>
        <v>9.4</v>
      </c>
      <c r="AZ36" s="244">
        <f t="shared" ref="AZ36" si="47">AY36*5/13</f>
        <v>3.6153846153846154</v>
      </c>
      <c r="BA36" s="259"/>
      <c r="BB36" s="236">
        <f t="shared" si="28"/>
        <v>2.3000000000000003</v>
      </c>
      <c r="BC36" s="337">
        <v>3.7</v>
      </c>
      <c r="BD36" s="260">
        <v>4</v>
      </c>
      <c r="BE36" s="337">
        <v>3.7</v>
      </c>
      <c r="BF36" s="260">
        <v>0</v>
      </c>
      <c r="BG36" s="260">
        <v>5</v>
      </c>
      <c r="BH36" s="260">
        <v>3.5</v>
      </c>
      <c r="BI36" s="242">
        <f t="shared" ref="BI36" si="48">BB36*0.6+BC36*0.4+BD36*0.4+BE36*0.4+BG36/5+BH36*0.6</f>
        <v>9.0400000000000009</v>
      </c>
      <c r="BJ36" s="244">
        <f t="shared" ref="BJ36" si="49">BI36*5/13</f>
        <v>3.476923076923077</v>
      </c>
    </row>
    <row r="37" spans="2:62" s="228" customFormat="1">
      <c r="B37" s="228">
        <v>84301172010</v>
      </c>
      <c r="C37" s="228" t="s">
        <v>253</v>
      </c>
      <c r="K37" s="228">
        <v>36</v>
      </c>
      <c r="L37" s="242">
        <v>3</v>
      </c>
      <c r="S37" s="212"/>
      <c r="AB37" s="212"/>
      <c r="AK37" s="236">
        <f t="shared" si="22"/>
        <v>0</v>
      </c>
      <c r="AL37" s="2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J36"/>
  <sheetViews>
    <sheetView topLeftCell="A5" zoomScale="80" zoomScaleNormal="80" workbookViewId="0">
      <selection activeCell="A5" sqref="A5"/>
    </sheetView>
  </sheetViews>
  <sheetFormatPr baseColWidth="10" defaultRowHeight="15"/>
  <cols>
    <col min="1" max="1" width="4.28515625" style="119" customWidth="1"/>
    <col min="2" max="2" width="15" style="119" customWidth="1"/>
    <col min="3" max="3" width="37.28515625" style="119" customWidth="1"/>
    <col min="4" max="62" width="4.28515625" style="119" customWidth="1"/>
    <col min="63" max="65" width="11.42578125" style="119" customWidth="1"/>
    <col min="66" max="16384" width="11.42578125" style="119"/>
  </cols>
  <sheetData>
    <row r="1" spans="2:62" ht="28.5">
      <c r="C1" s="215"/>
      <c r="E1" s="115" t="s">
        <v>3</v>
      </c>
    </row>
    <row r="2" spans="2:62">
      <c r="Z2" s="119" t="s">
        <v>4</v>
      </c>
    </row>
    <row r="3" spans="2:62">
      <c r="AR3" s="119" t="s">
        <v>6</v>
      </c>
    </row>
    <row r="4" spans="2:62">
      <c r="Y4" s="119" t="s">
        <v>7</v>
      </c>
    </row>
    <row r="5" spans="2:62" ht="15.75" thickBot="1">
      <c r="E5" s="119" t="s">
        <v>8</v>
      </c>
      <c r="J5" s="119" t="s">
        <v>2</v>
      </c>
      <c r="K5" s="119">
        <v>0.4</v>
      </c>
      <c r="L5" s="119">
        <v>1</v>
      </c>
      <c r="M5" s="119" t="s">
        <v>9</v>
      </c>
      <c r="Q5" s="119" t="s">
        <v>39</v>
      </c>
      <c r="W5" s="119" t="s">
        <v>10</v>
      </c>
      <c r="Z5" s="119" t="s">
        <v>11</v>
      </c>
      <c r="AG5" s="119" t="s">
        <v>12</v>
      </c>
      <c r="AN5" s="119" t="s">
        <v>13</v>
      </c>
      <c r="AQ5" s="119" t="s">
        <v>14</v>
      </c>
      <c r="AT5" s="119" t="s">
        <v>11</v>
      </c>
    </row>
    <row r="6" spans="2:62">
      <c r="B6" s="79"/>
      <c r="C6" s="79" t="s">
        <v>182</v>
      </c>
      <c r="D6" s="109"/>
      <c r="E6" s="79"/>
      <c r="F6" s="79" t="s">
        <v>49</v>
      </c>
      <c r="G6" s="79"/>
      <c r="H6" s="79"/>
      <c r="I6" s="79"/>
      <c r="J6" s="79"/>
      <c r="K6" s="79"/>
      <c r="L6" s="79"/>
      <c r="M6" s="107"/>
      <c r="N6" s="110"/>
      <c r="O6" s="111"/>
      <c r="P6" s="111" t="s">
        <v>16</v>
      </c>
      <c r="Q6" s="111"/>
      <c r="R6" s="111"/>
      <c r="S6" s="111" t="s">
        <v>79</v>
      </c>
      <c r="T6" s="111"/>
      <c r="U6" s="112"/>
      <c r="V6" s="113"/>
      <c r="W6" s="114"/>
      <c r="X6" s="111"/>
      <c r="Y6" s="111"/>
      <c r="Z6" s="111" t="s">
        <v>17</v>
      </c>
      <c r="AA6" s="111"/>
      <c r="AB6" s="111" t="s">
        <v>80</v>
      </c>
      <c r="AC6" s="111"/>
      <c r="AD6" s="111"/>
      <c r="AE6" s="111"/>
      <c r="AF6" s="112"/>
      <c r="AG6" s="110"/>
      <c r="AH6" s="111"/>
      <c r="AI6" s="111"/>
      <c r="AJ6" s="111" t="s">
        <v>18</v>
      </c>
      <c r="AK6" s="111"/>
      <c r="AL6" s="111"/>
      <c r="AM6" s="111"/>
      <c r="AN6" s="111"/>
      <c r="AO6" s="111"/>
      <c r="AP6" s="112"/>
      <c r="AQ6" s="110"/>
      <c r="AR6" s="111"/>
      <c r="AS6" s="111"/>
      <c r="AT6" s="111" t="s">
        <v>19</v>
      </c>
      <c r="AU6" s="111"/>
      <c r="AV6" s="111"/>
      <c r="AW6" s="111"/>
      <c r="AX6" s="111"/>
      <c r="AY6" s="111"/>
      <c r="AZ6" s="112"/>
      <c r="BA6" s="110"/>
      <c r="BB6" s="111"/>
      <c r="BC6" s="111"/>
      <c r="BD6" s="111" t="s">
        <v>20</v>
      </c>
      <c r="BE6" s="111"/>
      <c r="BF6" s="111"/>
      <c r="BG6" s="111"/>
      <c r="BH6" s="111"/>
      <c r="BI6" s="111"/>
      <c r="BJ6" s="112"/>
    </row>
    <row r="7" spans="2:62">
      <c r="B7" s="79"/>
      <c r="C7" s="79" t="s">
        <v>21</v>
      </c>
      <c r="D7" s="109" t="s">
        <v>22</v>
      </c>
      <c r="E7" s="79">
        <v>1</v>
      </c>
      <c r="F7" s="79">
        <v>2</v>
      </c>
      <c r="G7" s="79">
        <v>3</v>
      </c>
      <c r="H7" s="79">
        <v>4</v>
      </c>
      <c r="I7" s="79">
        <v>5</v>
      </c>
      <c r="J7" s="79">
        <v>0.7</v>
      </c>
      <c r="K7" s="79" t="s">
        <v>23</v>
      </c>
      <c r="L7" s="79" t="s">
        <v>1</v>
      </c>
      <c r="M7" s="107" t="s">
        <v>47</v>
      </c>
      <c r="N7" s="105" t="s">
        <v>25</v>
      </c>
      <c r="O7" s="79" t="s">
        <v>26</v>
      </c>
      <c r="P7" s="79" t="s">
        <v>27</v>
      </c>
      <c r="Q7" s="79" t="s">
        <v>28</v>
      </c>
      <c r="R7" s="79" t="s">
        <v>29</v>
      </c>
      <c r="S7" s="79"/>
      <c r="T7" s="79" t="s">
        <v>30</v>
      </c>
      <c r="U7" s="106" t="s">
        <v>31</v>
      </c>
      <c r="V7" s="108" t="s">
        <v>1</v>
      </c>
      <c r="W7" s="109" t="s">
        <v>24</v>
      </c>
      <c r="X7" s="79" t="s">
        <v>25</v>
      </c>
      <c r="Y7" s="79" t="s">
        <v>26</v>
      </c>
      <c r="Z7" s="79" t="s">
        <v>27</v>
      </c>
      <c r="AA7" s="79" t="s">
        <v>28</v>
      </c>
      <c r="AB7" s="79"/>
      <c r="AC7" s="79" t="s">
        <v>29</v>
      </c>
      <c r="AD7" s="79" t="s">
        <v>30</v>
      </c>
      <c r="AE7" s="79" t="s">
        <v>31</v>
      </c>
      <c r="AF7" s="106" t="s">
        <v>1</v>
      </c>
      <c r="AG7" s="105" t="s">
        <v>24</v>
      </c>
      <c r="AH7" s="79" t="s">
        <v>25</v>
      </c>
      <c r="AI7" s="79" t="s">
        <v>26</v>
      </c>
      <c r="AJ7" s="79" t="s">
        <v>27</v>
      </c>
      <c r="AK7" s="79" t="s">
        <v>28</v>
      </c>
      <c r="AL7" s="79" t="s">
        <v>32</v>
      </c>
      <c r="AM7" s="79" t="s">
        <v>29</v>
      </c>
      <c r="AN7" s="79" t="s">
        <v>30</v>
      </c>
      <c r="AO7" s="79" t="s">
        <v>31</v>
      </c>
      <c r="AP7" s="106" t="s">
        <v>1</v>
      </c>
      <c r="AQ7" s="105" t="s">
        <v>24</v>
      </c>
      <c r="AR7" s="79" t="s">
        <v>25</v>
      </c>
      <c r="AS7" s="79" t="s">
        <v>26</v>
      </c>
      <c r="AT7" s="79" t="s">
        <v>27</v>
      </c>
      <c r="AU7" s="79" t="s">
        <v>28</v>
      </c>
      <c r="AV7" s="79" t="s">
        <v>32</v>
      </c>
      <c r="AW7" s="79" t="s">
        <v>29</v>
      </c>
      <c r="AX7" s="79" t="s">
        <v>30</v>
      </c>
      <c r="AY7" s="79" t="s">
        <v>31</v>
      </c>
      <c r="AZ7" s="106" t="s">
        <v>33</v>
      </c>
      <c r="BA7" s="105" t="s">
        <v>24</v>
      </c>
      <c r="BB7" s="79" t="s">
        <v>25</v>
      </c>
      <c r="BC7" s="79" t="s">
        <v>26</v>
      </c>
      <c r="BD7" s="79" t="s">
        <v>27</v>
      </c>
      <c r="BE7" s="79" t="s">
        <v>28</v>
      </c>
      <c r="BF7" s="79" t="s">
        <v>32</v>
      </c>
      <c r="BG7" s="79" t="s">
        <v>29</v>
      </c>
      <c r="BH7" s="79" t="s">
        <v>30</v>
      </c>
      <c r="BI7" s="79" t="s">
        <v>34</v>
      </c>
      <c r="BJ7" s="106" t="s">
        <v>33</v>
      </c>
    </row>
    <row r="8" spans="2:62">
      <c r="B8" s="79"/>
      <c r="C8" s="79" t="s">
        <v>35</v>
      </c>
      <c r="D8" s="262"/>
      <c r="E8" s="263">
        <f>V8</f>
        <v>5.416666666666667</v>
      </c>
      <c r="F8" s="263">
        <f>AF8</f>
        <v>5.416666666666667</v>
      </c>
      <c r="G8" s="263">
        <f>AP8</f>
        <v>5.384615384615385</v>
      </c>
      <c r="H8" s="263">
        <f>AZ8</f>
        <v>5.384615384615385</v>
      </c>
      <c r="I8" s="263">
        <f>BJ8</f>
        <v>5.384615384615385</v>
      </c>
      <c r="J8" s="263">
        <f>(E8+F8+G8+H8+I8)*0.7/5</f>
        <v>3.7782051282051285</v>
      </c>
      <c r="K8" s="263">
        <v>40</v>
      </c>
      <c r="L8" s="263">
        <f>J8+K8*0.4*5/45</f>
        <v>5.5559829059829067</v>
      </c>
      <c r="M8" s="264"/>
      <c r="N8" s="262">
        <v>5</v>
      </c>
      <c r="O8" s="263">
        <v>5</v>
      </c>
      <c r="P8" s="263">
        <v>5</v>
      </c>
      <c r="Q8" s="263">
        <v>5</v>
      </c>
      <c r="R8" s="263">
        <v>5</v>
      </c>
      <c r="S8" s="263">
        <v>5</v>
      </c>
      <c r="T8" s="263">
        <v>5</v>
      </c>
      <c r="U8" s="265">
        <f>N8*0.6+O8*0.4+P8*0.4+Q8*0.2+R8/5+T8*0.6+S8*0.2</f>
        <v>13</v>
      </c>
      <c r="V8" s="266">
        <f>U8*5/12</f>
        <v>5.416666666666667</v>
      </c>
      <c r="W8" s="267">
        <v>1</v>
      </c>
      <c r="X8" s="263">
        <v>5</v>
      </c>
      <c r="Y8" s="263">
        <v>5</v>
      </c>
      <c r="Z8" s="263">
        <v>5</v>
      </c>
      <c r="AA8" s="263">
        <v>5</v>
      </c>
      <c r="AB8" s="263">
        <v>5</v>
      </c>
      <c r="AC8" s="263">
        <v>5</v>
      </c>
      <c r="AD8" s="265">
        <v>5</v>
      </c>
      <c r="AE8" s="262">
        <f>X8*0.6+Y8*0.4+Z8*0.4+AA8*0.4+AC8/5*AD8*0.6+AB8*0.2</f>
        <v>13</v>
      </c>
      <c r="AF8" s="265">
        <f>AE8*5/12</f>
        <v>5.416666666666667</v>
      </c>
      <c r="AG8" s="262">
        <v>1</v>
      </c>
      <c r="AH8" s="263">
        <v>5</v>
      </c>
      <c r="AI8" s="263">
        <v>5</v>
      </c>
      <c r="AJ8" s="263">
        <v>5</v>
      </c>
      <c r="AK8" s="263">
        <v>5</v>
      </c>
      <c r="AL8" s="263">
        <v>5</v>
      </c>
      <c r="AM8" s="263">
        <v>5</v>
      </c>
      <c r="AN8" s="263">
        <v>5</v>
      </c>
      <c r="AO8" s="263">
        <f>AH8*0.6+AI8*0.4+AJ8*0.4+AK8*0.4+AM8/5+AN8*0.6+AL8*0.2</f>
        <v>14</v>
      </c>
      <c r="AP8" s="265">
        <f>AO8*5/13</f>
        <v>5.384615384615385</v>
      </c>
      <c r="AQ8" s="262">
        <v>1</v>
      </c>
      <c r="AR8" s="262">
        <v>5</v>
      </c>
      <c r="AS8" s="263">
        <v>5</v>
      </c>
      <c r="AT8" s="263">
        <v>5</v>
      </c>
      <c r="AU8" s="263">
        <v>5</v>
      </c>
      <c r="AV8" s="263">
        <v>5</v>
      </c>
      <c r="AW8" s="263">
        <v>5</v>
      </c>
      <c r="AX8" s="263">
        <v>5</v>
      </c>
      <c r="AY8" s="263">
        <f>AR8*0.6+AS8*0.4+AT8*0.4+AU8*0.4+AW8/5+AX8*0.6+AV8*0.2</f>
        <v>14</v>
      </c>
      <c r="AZ8" s="265">
        <f>AY8*5/13</f>
        <v>5.384615384615385</v>
      </c>
      <c r="BA8" s="262">
        <v>1</v>
      </c>
      <c r="BB8" s="263">
        <v>5</v>
      </c>
      <c r="BC8" s="263">
        <v>5</v>
      </c>
      <c r="BD8" s="263">
        <v>5</v>
      </c>
      <c r="BE8" s="263">
        <v>5</v>
      </c>
      <c r="BF8" s="263">
        <v>5</v>
      </c>
      <c r="BG8" s="263">
        <v>5</v>
      </c>
      <c r="BH8" s="263">
        <v>5</v>
      </c>
      <c r="BI8" s="263">
        <f>BB8*0.6+BC8*0.4+BD8*0.4+BE8*0.4+BG8/5+BH8*0.6+BF8*0.2</f>
        <v>14</v>
      </c>
      <c r="BJ8" s="265">
        <f>BI8*5/13</f>
        <v>5.384615384615385</v>
      </c>
    </row>
    <row r="9" spans="2:62" s="336" customFormat="1">
      <c r="B9" s="329">
        <v>83450032008</v>
      </c>
      <c r="C9" s="329" t="s">
        <v>183</v>
      </c>
      <c r="D9" s="330"/>
      <c r="E9" s="331">
        <f>V9</f>
        <v>3.5166666666666671</v>
      </c>
      <c r="F9" s="331">
        <f>AF9</f>
        <v>2.3333333333333335</v>
      </c>
      <c r="G9" s="331">
        <f t="shared" ref="G9:G34" si="0">AP9</f>
        <v>2.6153846153846154</v>
      </c>
      <c r="H9" s="331">
        <f t="shared" ref="H9:H34" si="1">AZ9</f>
        <v>3.4384615384615382</v>
      </c>
      <c r="I9" s="331">
        <f t="shared" ref="I9:I34" si="2">BJ9</f>
        <v>4</v>
      </c>
      <c r="J9" s="331">
        <f t="shared" ref="J9:J34" si="3">(E9+F9+G9+H9+I9)*0.7/5</f>
        <v>2.2265384615384614</v>
      </c>
      <c r="K9" s="331">
        <v>15</v>
      </c>
      <c r="L9" s="331">
        <f>J9+K9*0.4*5/45+0.5</f>
        <v>3.3932051282051279</v>
      </c>
      <c r="M9" s="332"/>
      <c r="N9" s="330">
        <v>2.6</v>
      </c>
      <c r="O9" s="331">
        <v>2</v>
      </c>
      <c r="P9" s="331">
        <v>4.7</v>
      </c>
      <c r="Q9" s="331">
        <v>4.5</v>
      </c>
      <c r="R9" s="331">
        <v>3.9</v>
      </c>
      <c r="S9" s="331"/>
      <c r="T9" s="331">
        <v>4.2</v>
      </c>
      <c r="U9" s="333">
        <f t="shared" ref="U9:U34" si="4">N9*0.6+O9*0.4+P9*0.4+Q9*0.2+R9/5+T9*0.6</f>
        <v>8.4400000000000013</v>
      </c>
      <c r="V9" s="334">
        <f t="shared" ref="V9:V34" si="5">U9*5/12</f>
        <v>3.5166666666666671</v>
      </c>
      <c r="W9" s="335"/>
      <c r="X9" s="331">
        <v>0</v>
      </c>
      <c r="Y9" s="331">
        <v>4.5</v>
      </c>
      <c r="Z9" s="331">
        <v>5</v>
      </c>
      <c r="AA9" s="331">
        <v>4.5</v>
      </c>
      <c r="AB9" s="331"/>
      <c r="AC9" s="331">
        <v>5</v>
      </c>
      <c r="AD9" s="331"/>
      <c r="AE9" s="330">
        <f t="shared" ref="AE9:AE34" si="6">X9*0.6+Y9*0.4+Z9*0.4+AA9*0.4+AC9/5*AD9*0.6</f>
        <v>5.6</v>
      </c>
      <c r="AF9" s="333">
        <f t="shared" ref="AF9:AF34" si="7">AE9*5/12</f>
        <v>2.3333333333333335</v>
      </c>
      <c r="AG9" s="330"/>
      <c r="AH9" s="331">
        <v>0</v>
      </c>
      <c r="AI9" s="331">
        <v>4.3</v>
      </c>
      <c r="AJ9" s="331">
        <v>3</v>
      </c>
      <c r="AK9" s="331">
        <v>3.2</v>
      </c>
      <c r="AL9" s="331"/>
      <c r="AM9" s="331">
        <v>4</v>
      </c>
      <c r="AN9" s="331">
        <v>3</v>
      </c>
      <c r="AO9" s="331">
        <f t="shared" ref="AO9:AO34" si="8">AH9*0.6+AI9*0.4+AJ9*0.4+AK9*0.4+AM9/5+AN9*0.6</f>
        <v>6.8</v>
      </c>
      <c r="AP9" s="333">
        <f t="shared" ref="AP9:AP34" si="9">AO9*5/13</f>
        <v>2.6153846153846154</v>
      </c>
      <c r="AQ9" s="330"/>
      <c r="AR9" s="330">
        <v>4</v>
      </c>
      <c r="AS9" s="331">
        <v>4.8</v>
      </c>
      <c r="AT9" s="331">
        <v>1.5</v>
      </c>
      <c r="AU9" s="331">
        <v>3.8</v>
      </c>
      <c r="AV9" s="331"/>
      <c r="AW9" s="331">
        <v>5</v>
      </c>
      <c r="AX9" s="331">
        <v>2.5</v>
      </c>
      <c r="AY9" s="331">
        <f t="shared" ref="AY9:AY34" si="10">AR9*0.6+AS9*0.4+AT9*0.4+AU9*0.4+AW9/5+AX9*0.6</f>
        <v>8.94</v>
      </c>
      <c r="AZ9" s="333">
        <f t="shared" ref="AZ9:AZ34" si="11">AY9*5/13</f>
        <v>3.4384615384615382</v>
      </c>
      <c r="BA9" s="330"/>
      <c r="BB9" s="331">
        <v>3.5</v>
      </c>
      <c r="BC9" s="331">
        <v>4.4000000000000004</v>
      </c>
      <c r="BD9" s="331">
        <v>3.8</v>
      </c>
      <c r="BE9" s="331">
        <v>4.8</v>
      </c>
      <c r="BF9" s="331"/>
      <c r="BG9" s="331">
        <v>5</v>
      </c>
      <c r="BH9" s="331">
        <v>3.5</v>
      </c>
      <c r="BI9" s="331">
        <f t="shared" ref="BI9:BI34" si="12">BB9*0.6+BC9*0.4+BD9*0.4+BE9*0.4+BG9/5+BH9*0.6</f>
        <v>10.4</v>
      </c>
      <c r="BJ9" s="333">
        <f t="shared" ref="BJ9:BJ34" si="13">BI9*5/13</f>
        <v>4</v>
      </c>
    </row>
    <row r="10" spans="2:62" s="220" customFormat="1">
      <c r="B10" s="219">
        <v>83450062008</v>
      </c>
      <c r="C10" s="219" t="s">
        <v>184</v>
      </c>
      <c r="D10" s="268"/>
      <c r="E10" s="269">
        <f>V10</f>
        <v>3.9083333333333337</v>
      </c>
      <c r="F10" s="269">
        <f>AF10</f>
        <v>4</v>
      </c>
      <c r="G10" s="269">
        <f t="shared" ref="G10" si="14">AP10</f>
        <v>4.5230769230769239</v>
      </c>
      <c r="H10" s="269">
        <f t="shared" ref="H10" si="15">AZ10</f>
        <v>4.1538461538461542</v>
      </c>
      <c r="I10" s="269">
        <f t="shared" ref="I10" si="16">BJ10</f>
        <v>4.3076923076923075</v>
      </c>
      <c r="J10" s="269">
        <f t="shared" ref="J10" si="17">(E10+F10+G10+H10+I10)*0.7/5</f>
        <v>2.9250128205128201</v>
      </c>
      <c r="K10" s="269">
        <v>18</v>
      </c>
      <c r="L10" s="263">
        <f t="shared" ref="L10:L34" si="18">J10+K10*0.4*5/45+0.5</f>
        <v>4.2250128205128199</v>
      </c>
      <c r="M10" s="270"/>
      <c r="N10" s="268">
        <v>4</v>
      </c>
      <c r="O10" s="269">
        <v>4.5</v>
      </c>
      <c r="P10" s="269">
        <v>3.5</v>
      </c>
      <c r="Q10" s="269">
        <v>4.5</v>
      </c>
      <c r="R10" s="269">
        <v>4.5</v>
      </c>
      <c r="S10" s="269"/>
      <c r="T10" s="269">
        <v>3.3</v>
      </c>
      <c r="U10" s="271">
        <f t="shared" ref="U10" si="19">N10*0.6+O10*0.4+P10*0.4+Q10*0.2+R10/5+T10*0.6</f>
        <v>9.3800000000000008</v>
      </c>
      <c r="V10" s="272">
        <f t="shared" ref="V10" si="20">U10*5/12</f>
        <v>3.9083333333333337</v>
      </c>
      <c r="W10" s="273"/>
      <c r="X10" s="269">
        <v>4.8</v>
      </c>
      <c r="Y10" s="269">
        <v>3.4</v>
      </c>
      <c r="Z10" s="269">
        <v>4</v>
      </c>
      <c r="AA10" s="269">
        <v>4.3</v>
      </c>
      <c r="AB10" s="269"/>
      <c r="AC10" s="269">
        <v>5</v>
      </c>
      <c r="AD10" s="269">
        <v>3.4</v>
      </c>
      <c r="AE10" s="268">
        <f t="shared" ref="AE10" si="21">X10*0.6+Y10*0.4+Z10*0.4+AA10*0.4+AC10/5*AD10*0.6</f>
        <v>9.6</v>
      </c>
      <c r="AF10" s="271">
        <f t="shared" ref="AF10" si="22">AE10*5/12</f>
        <v>4</v>
      </c>
      <c r="AG10" s="268"/>
      <c r="AH10" s="269">
        <v>4.4000000000000004</v>
      </c>
      <c r="AI10" s="269">
        <v>4.5</v>
      </c>
      <c r="AJ10" s="269">
        <v>4.7</v>
      </c>
      <c r="AK10" s="269">
        <v>3.9</v>
      </c>
      <c r="AL10" s="269"/>
      <c r="AM10" s="269">
        <v>5</v>
      </c>
      <c r="AN10" s="269">
        <v>4.8</v>
      </c>
      <c r="AO10" s="269">
        <f t="shared" ref="AO10" si="23">AH10*0.6+AI10*0.4+AJ10*0.4+AK10*0.4+AM10/5+AN10*0.6</f>
        <v>11.760000000000002</v>
      </c>
      <c r="AP10" s="271">
        <f t="shared" ref="AP10" si="24">AO10*5/13</f>
        <v>4.5230769230769239</v>
      </c>
      <c r="AQ10" s="268"/>
      <c r="AR10" s="268">
        <v>4.2</v>
      </c>
      <c r="AS10" s="269">
        <v>3.5</v>
      </c>
      <c r="AT10" s="269">
        <v>4.7</v>
      </c>
      <c r="AU10" s="269">
        <v>4</v>
      </c>
      <c r="AV10" s="269"/>
      <c r="AW10" s="269">
        <v>5</v>
      </c>
      <c r="AX10" s="269">
        <v>4</v>
      </c>
      <c r="AY10" s="269">
        <f t="shared" ref="AY10" si="25">AR10*0.6+AS10*0.4+AT10*0.4+AU10*0.4+AW10/5+AX10*0.6</f>
        <v>10.8</v>
      </c>
      <c r="AZ10" s="271">
        <f t="shared" ref="AZ10" si="26">AY10*5/13</f>
        <v>4.1538461538461542</v>
      </c>
      <c r="BA10" s="268"/>
      <c r="BB10" s="269">
        <v>4.3</v>
      </c>
      <c r="BC10" s="269">
        <v>4.2</v>
      </c>
      <c r="BD10" s="269">
        <v>4.2</v>
      </c>
      <c r="BE10" s="269">
        <v>4.2</v>
      </c>
      <c r="BF10" s="269"/>
      <c r="BG10" s="269">
        <v>5</v>
      </c>
      <c r="BH10" s="269">
        <v>4.3</v>
      </c>
      <c r="BI10" s="269">
        <f t="shared" ref="BI10" si="27">BB10*0.6+BC10*0.4+BD10*0.4+BE10*0.4+BG10/5+BH10*0.6</f>
        <v>11.2</v>
      </c>
      <c r="BJ10" s="271">
        <f t="shared" ref="BJ10" si="28">BI10*5/13</f>
        <v>4.3076923076923075</v>
      </c>
    </row>
    <row r="11" spans="2:62">
      <c r="B11" s="79">
        <v>83400192008</v>
      </c>
      <c r="C11" s="79" t="s">
        <v>185</v>
      </c>
      <c r="D11" s="262"/>
      <c r="E11" s="263">
        <f t="shared" ref="E11:E34" si="29">V11</f>
        <v>0</v>
      </c>
      <c r="F11" s="263">
        <f t="shared" ref="F11:F34" si="30">AF11</f>
        <v>0</v>
      </c>
      <c r="G11" s="263">
        <f t="shared" si="0"/>
        <v>0</v>
      </c>
      <c r="H11" s="263">
        <f t="shared" si="1"/>
        <v>0</v>
      </c>
      <c r="I11" s="263">
        <f t="shared" si="2"/>
        <v>0</v>
      </c>
      <c r="J11" s="263">
        <f t="shared" si="3"/>
        <v>0</v>
      </c>
      <c r="K11" s="263">
        <v>18</v>
      </c>
      <c r="L11" s="323">
        <f>J11+K11*5/45</f>
        <v>2</v>
      </c>
      <c r="M11" s="264">
        <v>2.8</v>
      </c>
      <c r="N11" s="262"/>
      <c r="O11" s="263"/>
      <c r="P11" s="263"/>
      <c r="Q11" s="263"/>
      <c r="R11" s="263"/>
      <c r="S11" s="263"/>
      <c r="T11" s="263"/>
      <c r="U11" s="265">
        <f t="shared" si="4"/>
        <v>0</v>
      </c>
      <c r="V11" s="266">
        <f t="shared" si="5"/>
        <v>0</v>
      </c>
      <c r="W11" s="267"/>
      <c r="X11" s="263"/>
      <c r="Y11" s="263"/>
      <c r="Z11" s="263"/>
      <c r="AA11" s="263"/>
      <c r="AB11" s="263"/>
      <c r="AC11" s="263"/>
      <c r="AD11" s="263"/>
      <c r="AE11" s="262">
        <f t="shared" si="6"/>
        <v>0</v>
      </c>
      <c r="AF11" s="265">
        <f t="shared" si="7"/>
        <v>0</v>
      </c>
      <c r="AG11" s="262"/>
      <c r="AH11" s="263"/>
      <c r="AI11" s="263"/>
      <c r="AJ11" s="263"/>
      <c r="AK11" s="263"/>
      <c r="AL11" s="263"/>
      <c r="AM11" s="263"/>
      <c r="AN11" s="263"/>
      <c r="AO11" s="263">
        <f t="shared" si="8"/>
        <v>0</v>
      </c>
      <c r="AP11" s="265">
        <f t="shared" si="9"/>
        <v>0</v>
      </c>
      <c r="AQ11" s="262"/>
      <c r="AR11" s="262"/>
      <c r="AS11" s="263"/>
      <c r="AT11" s="263"/>
      <c r="AU11" s="263"/>
      <c r="AV11" s="263"/>
      <c r="AW11" s="263"/>
      <c r="AX11" s="263"/>
      <c r="AY11" s="263">
        <f t="shared" si="10"/>
        <v>0</v>
      </c>
      <c r="AZ11" s="265">
        <f t="shared" si="11"/>
        <v>0</v>
      </c>
      <c r="BA11" s="262"/>
      <c r="BB11" s="263"/>
      <c r="BC11" s="263"/>
      <c r="BD11" s="263"/>
      <c r="BE11" s="263"/>
      <c r="BF11" s="263"/>
      <c r="BG11" s="263"/>
      <c r="BH11" s="263"/>
      <c r="BI11" s="263">
        <f t="shared" si="12"/>
        <v>0</v>
      </c>
      <c r="BJ11" s="265">
        <f t="shared" si="13"/>
        <v>0</v>
      </c>
    </row>
    <row r="12" spans="2:62" s="215" customFormat="1">
      <c r="B12" s="216">
        <v>83450172008</v>
      </c>
      <c r="C12" s="216" t="s">
        <v>256</v>
      </c>
      <c r="D12" s="274"/>
      <c r="E12" s="275">
        <f t="shared" si="29"/>
        <v>3.6166666666666667</v>
      </c>
      <c r="F12" s="275">
        <f t="shared" si="30"/>
        <v>3.0749999999999997</v>
      </c>
      <c r="G12" s="275">
        <f t="shared" si="0"/>
        <v>2.8923076923076922</v>
      </c>
      <c r="H12" s="275">
        <f t="shared" si="1"/>
        <v>3.7384615384615381</v>
      </c>
      <c r="I12" s="275">
        <f t="shared" si="2"/>
        <v>2.9461538461538459</v>
      </c>
      <c r="J12" s="275">
        <f t="shared" si="3"/>
        <v>2.2776025641025641</v>
      </c>
      <c r="K12" s="275">
        <v>13</v>
      </c>
      <c r="L12" s="263">
        <f t="shared" si="18"/>
        <v>3.3553803418803421</v>
      </c>
      <c r="M12" s="276"/>
      <c r="N12" s="274">
        <v>2</v>
      </c>
      <c r="O12" s="275">
        <v>4.7</v>
      </c>
      <c r="P12" s="275">
        <v>4.4000000000000004</v>
      </c>
      <c r="Q12" s="275">
        <v>4.5</v>
      </c>
      <c r="R12" s="275">
        <v>4.8</v>
      </c>
      <c r="S12" s="275"/>
      <c r="T12" s="275">
        <v>3.3</v>
      </c>
      <c r="U12" s="277">
        <f t="shared" si="4"/>
        <v>8.68</v>
      </c>
      <c r="V12" s="278">
        <f t="shared" si="5"/>
        <v>3.6166666666666667</v>
      </c>
      <c r="W12" s="279"/>
      <c r="X12" s="275">
        <v>2</v>
      </c>
      <c r="Y12" s="275">
        <v>3</v>
      </c>
      <c r="Z12" s="275">
        <v>4.3</v>
      </c>
      <c r="AA12" s="275">
        <v>4.7</v>
      </c>
      <c r="AB12" s="275"/>
      <c r="AC12" s="275">
        <v>5</v>
      </c>
      <c r="AD12" s="275">
        <v>2.2999999999999998</v>
      </c>
      <c r="AE12" s="274">
        <f t="shared" si="6"/>
        <v>7.38</v>
      </c>
      <c r="AF12" s="277">
        <f t="shared" si="7"/>
        <v>3.0749999999999997</v>
      </c>
      <c r="AG12" s="274"/>
      <c r="AH12" s="275">
        <v>1.5</v>
      </c>
      <c r="AI12" s="275">
        <v>3.5</v>
      </c>
      <c r="AJ12" s="275">
        <v>3.8</v>
      </c>
      <c r="AK12" s="275">
        <v>4.8</v>
      </c>
      <c r="AL12" s="275"/>
      <c r="AM12" s="275">
        <v>5</v>
      </c>
      <c r="AN12" s="275">
        <v>1.3</v>
      </c>
      <c r="AO12" s="275">
        <f t="shared" si="8"/>
        <v>7.5200000000000005</v>
      </c>
      <c r="AP12" s="277">
        <f t="shared" si="9"/>
        <v>2.8923076923076922</v>
      </c>
      <c r="AQ12" s="274"/>
      <c r="AR12" s="274">
        <v>4.5</v>
      </c>
      <c r="AS12" s="275">
        <v>1.5</v>
      </c>
      <c r="AT12" s="275">
        <v>4.3</v>
      </c>
      <c r="AU12" s="275">
        <v>4</v>
      </c>
      <c r="AV12" s="275"/>
      <c r="AW12" s="275">
        <v>5</v>
      </c>
      <c r="AX12" s="275">
        <v>3.5</v>
      </c>
      <c r="AY12" s="275">
        <f t="shared" si="10"/>
        <v>9.7199999999999989</v>
      </c>
      <c r="AZ12" s="277">
        <f t="shared" si="11"/>
        <v>3.7384615384615381</v>
      </c>
      <c r="BA12" s="274"/>
      <c r="BB12" s="275">
        <v>3.5</v>
      </c>
      <c r="BC12" s="275">
        <v>3.5</v>
      </c>
      <c r="BD12" s="275">
        <v>4.4000000000000004</v>
      </c>
      <c r="BE12" s="275">
        <v>3.5</v>
      </c>
      <c r="BF12" s="275"/>
      <c r="BG12" s="275">
        <v>5</v>
      </c>
      <c r="BH12" s="275"/>
      <c r="BI12" s="275">
        <f t="shared" si="12"/>
        <v>7.66</v>
      </c>
      <c r="BJ12" s="277">
        <f t="shared" si="13"/>
        <v>2.9461538461538459</v>
      </c>
    </row>
    <row r="13" spans="2:62" s="221" customFormat="1">
      <c r="B13" s="222">
        <v>83451032007</v>
      </c>
      <c r="C13" s="222" t="s">
        <v>186</v>
      </c>
      <c r="D13" s="280"/>
      <c r="E13" s="281">
        <f t="shared" si="29"/>
        <v>3.6416666666666671</v>
      </c>
      <c r="F13" s="281">
        <f t="shared" si="30"/>
        <v>3.8083333333333336</v>
      </c>
      <c r="G13" s="281">
        <f t="shared" si="0"/>
        <v>3.5</v>
      </c>
      <c r="H13" s="281">
        <f t="shared" si="1"/>
        <v>2.9692307692307693</v>
      </c>
      <c r="I13" s="281">
        <f t="shared" si="2"/>
        <v>1.0384615384615383</v>
      </c>
      <c r="J13" s="281">
        <f t="shared" si="3"/>
        <v>2.0940769230769232</v>
      </c>
      <c r="K13" s="281">
        <v>17</v>
      </c>
      <c r="L13" s="263">
        <f t="shared" si="18"/>
        <v>3.3496324786324787</v>
      </c>
      <c r="M13" s="282"/>
      <c r="N13" s="280">
        <v>3.5</v>
      </c>
      <c r="O13" s="281">
        <v>3.5</v>
      </c>
      <c r="P13" s="281">
        <v>2</v>
      </c>
      <c r="Q13" s="281">
        <v>4.5</v>
      </c>
      <c r="R13" s="281">
        <v>3</v>
      </c>
      <c r="S13" s="281"/>
      <c r="T13" s="281">
        <v>4.9000000000000004</v>
      </c>
      <c r="U13" s="283">
        <f t="shared" si="4"/>
        <v>8.74</v>
      </c>
      <c r="V13" s="284">
        <f t="shared" si="5"/>
        <v>3.6416666666666671</v>
      </c>
      <c r="W13" s="285"/>
      <c r="X13" s="281">
        <v>3.4</v>
      </c>
      <c r="Y13" s="281">
        <v>3</v>
      </c>
      <c r="Z13" s="281">
        <v>5</v>
      </c>
      <c r="AA13" s="281">
        <v>4.8</v>
      </c>
      <c r="AB13" s="281"/>
      <c r="AC13" s="281">
        <v>5</v>
      </c>
      <c r="AD13" s="281">
        <v>3.3</v>
      </c>
      <c r="AE13" s="280">
        <f t="shared" si="6"/>
        <v>9.14</v>
      </c>
      <c r="AF13" s="283">
        <f t="shared" si="7"/>
        <v>3.8083333333333336</v>
      </c>
      <c r="AG13" s="280"/>
      <c r="AH13" s="281"/>
      <c r="AI13" s="281">
        <v>4.7</v>
      </c>
      <c r="AJ13" s="281">
        <v>4.5999999999999996</v>
      </c>
      <c r="AK13" s="281">
        <v>4.5</v>
      </c>
      <c r="AL13" s="281"/>
      <c r="AM13" s="281">
        <v>5</v>
      </c>
      <c r="AN13" s="281">
        <v>4.3</v>
      </c>
      <c r="AO13" s="281">
        <f t="shared" si="8"/>
        <v>9.1</v>
      </c>
      <c r="AP13" s="283">
        <f t="shared" si="9"/>
        <v>3.5</v>
      </c>
      <c r="AQ13" s="280"/>
      <c r="AR13" s="280"/>
      <c r="AS13" s="281">
        <v>2.5</v>
      </c>
      <c r="AT13" s="281">
        <v>4.8</v>
      </c>
      <c r="AU13" s="281">
        <v>3.5</v>
      </c>
      <c r="AV13" s="281"/>
      <c r="AW13" s="281">
        <v>5</v>
      </c>
      <c r="AX13" s="281">
        <v>4</v>
      </c>
      <c r="AY13" s="281">
        <f t="shared" si="10"/>
        <v>7.7200000000000006</v>
      </c>
      <c r="AZ13" s="283">
        <f t="shared" si="11"/>
        <v>2.9692307692307693</v>
      </c>
      <c r="BA13" s="280"/>
      <c r="BB13" s="281">
        <v>0</v>
      </c>
      <c r="BC13" s="281">
        <v>0</v>
      </c>
      <c r="BD13" s="281">
        <v>0</v>
      </c>
      <c r="BE13" s="281">
        <v>0</v>
      </c>
      <c r="BF13" s="281"/>
      <c r="BG13" s="281"/>
      <c r="BH13" s="281">
        <v>4.5</v>
      </c>
      <c r="BI13" s="281">
        <f t="shared" si="12"/>
        <v>2.6999999999999997</v>
      </c>
      <c r="BJ13" s="283">
        <f t="shared" si="13"/>
        <v>1.0384615384615383</v>
      </c>
    </row>
    <row r="14" spans="2:62" s="217" customFormat="1">
      <c r="B14" s="218">
        <v>83450202008</v>
      </c>
      <c r="C14" s="218" t="s">
        <v>187</v>
      </c>
      <c r="D14" s="286"/>
      <c r="E14" s="287">
        <f t="shared" si="29"/>
        <v>4.0750000000000002</v>
      </c>
      <c r="F14" s="287">
        <f t="shared" si="30"/>
        <v>4.0750000000000002</v>
      </c>
      <c r="G14" s="287">
        <f t="shared" si="0"/>
        <v>4.453846153846154</v>
      </c>
      <c r="H14" s="287">
        <f t="shared" si="1"/>
        <v>4.2230769230769232</v>
      </c>
      <c r="I14" s="287">
        <f t="shared" si="2"/>
        <v>4.4923076923076923</v>
      </c>
      <c r="J14" s="287">
        <f t="shared" si="3"/>
        <v>2.9846923076923075</v>
      </c>
      <c r="K14" s="287">
        <v>15</v>
      </c>
      <c r="L14" s="263">
        <f t="shared" si="18"/>
        <v>4.1513589743589741</v>
      </c>
      <c r="M14" s="288"/>
      <c r="N14" s="286">
        <v>4.2</v>
      </c>
      <c r="O14" s="287">
        <v>2.5</v>
      </c>
      <c r="P14" s="287">
        <v>4</v>
      </c>
      <c r="Q14" s="287">
        <v>4.5</v>
      </c>
      <c r="R14" s="287">
        <v>5</v>
      </c>
      <c r="S14" s="287"/>
      <c r="T14" s="287">
        <v>4.5999999999999996</v>
      </c>
      <c r="U14" s="289">
        <f t="shared" si="4"/>
        <v>9.7800000000000011</v>
      </c>
      <c r="V14" s="290">
        <f t="shared" si="5"/>
        <v>4.0750000000000002</v>
      </c>
      <c r="W14" s="291"/>
      <c r="X14" s="287">
        <v>4.3</v>
      </c>
      <c r="Y14" s="287">
        <v>2</v>
      </c>
      <c r="Z14" s="287">
        <v>4.3</v>
      </c>
      <c r="AA14" s="287">
        <v>4.8</v>
      </c>
      <c r="AB14" s="287"/>
      <c r="AC14" s="287">
        <v>5</v>
      </c>
      <c r="AD14" s="287">
        <v>4.5999999999999996</v>
      </c>
      <c r="AE14" s="286">
        <f t="shared" si="6"/>
        <v>9.7799999999999994</v>
      </c>
      <c r="AF14" s="289">
        <f t="shared" si="7"/>
        <v>4.0750000000000002</v>
      </c>
      <c r="AG14" s="286"/>
      <c r="AH14" s="287">
        <v>4.5</v>
      </c>
      <c r="AI14" s="287">
        <v>4.5</v>
      </c>
      <c r="AJ14" s="287">
        <v>4</v>
      </c>
      <c r="AK14" s="287">
        <v>3.7</v>
      </c>
      <c r="AL14" s="287"/>
      <c r="AM14" s="287">
        <v>5</v>
      </c>
      <c r="AN14" s="287">
        <v>5</v>
      </c>
      <c r="AO14" s="287">
        <f t="shared" si="8"/>
        <v>11.58</v>
      </c>
      <c r="AP14" s="289">
        <f t="shared" si="9"/>
        <v>4.453846153846154</v>
      </c>
      <c r="AQ14" s="286"/>
      <c r="AR14" s="286">
        <v>4.3</v>
      </c>
      <c r="AS14" s="287">
        <v>4</v>
      </c>
      <c r="AT14" s="287">
        <v>4.3</v>
      </c>
      <c r="AU14" s="287">
        <v>4.2</v>
      </c>
      <c r="AV14" s="287"/>
      <c r="AW14" s="287">
        <v>5</v>
      </c>
      <c r="AX14" s="287">
        <v>4</v>
      </c>
      <c r="AY14" s="287">
        <f t="shared" si="10"/>
        <v>10.98</v>
      </c>
      <c r="AZ14" s="289">
        <f t="shared" si="11"/>
        <v>4.2230769230769232</v>
      </c>
      <c r="BA14" s="286"/>
      <c r="BB14" s="287">
        <v>4.5999999999999996</v>
      </c>
      <c r="BC14" s="287">
        <v>4.2</v>
      </c>
      <c r="BD14" s="287">
        <v>4.2</v>
      </c>
      <c r="BE14" s="287">
        <v>4.2</v>
      </c>
      <c r="BF14" s="287"/>
      <c r="BG14" s="287">
        <v>5</v>
      </c>
      <c r="BH14" s="287">
        <v>4.8</v>
      </c>
      <c r="BI14" s="287">
        <f t="shared" si="12"/>
        <v>11.68</v>
      </c>
      <c r="BJ14" s="289">
        <f t="shared" si="13"/>
        <v>4.4923076923076923</v>
      </c>
    </row>
    <row r="15" spans="2:62" s="213" customFormat="1">
      <c r="B15" s="214">
        <v>83400272008</v>
      </c>
      <c r="C15" s="214" t="s">
        <v>188</v>
      </c>
      <c r="D15" s="292"/>
      <c r="E15" s="293">
        <f t="shared" si="29"/>
        <v>3.0999999999999996</v>
      </c>
      <c r="F15" s="293">
        <f t="shared" si="30"/>
        <v>2.7666666666666671</v>
      </c>
      <c r="G15" s="293">
        <f t="shared" si="0"/>
        <v>3.6076923076923069</v>
      </c>
      <c r="H15" s="293">
        <f t="shared" si="1"/>
        <v>3.9923076923076914</v>
      </c>
      <c r="I15" s="293">
        <f t="shared" si="2"/>
        <v>3.1307692307692312</v>
      </c>
      <c r="J15" s="293">
        <f t="shared" si="3"/>
        <v>2.3236410256410256</v>
      </c>
      <c r="K15" s="293">
        <v>14</v>
      </c>
      <c r="L15" s="263">
        <f t="shared" si="18"/>
        <v>3.4458632478632478</v>
      </c>
      <c r="M15" s="294"/>
      <c r="N15" s="292">
        <v>0</v>
      </c>
      <c r="O15" s="293">
        <v>4</v>
      </c>
      <c r="P15" s="293">
        <v>3.6</v>
      </c>
      <c r="Q15" s="293">
        <v>4.5</v>
      </c>
      <c r="R15" s="293">
        <v>4</v>
      </c>
      <c r="S15" s="293"/>
      <c r="T15" s="293">
        <v>4.5</v>
      </c>
      <c r="U15" s="295">
        <f t="shared" si="4"/>
        <v>7.4399999999999995</v>
      </c>
      <c r="V15" s="296">
        <f t="shared" si="5"/>
        <v>3.0999999999999996</v>
      </c>
      <c r="W15" s="297"/>
      <c r="X15" s="293">
        <v>0</v>
      </c>
      <c r="Y15" s="293">
        <v>3</v>
      </c>
      <c r="Z15" s="293">
        <v>4</v>
      </c>
      <c r="AA15" s="293">
        <v>3</v>
      </c>
      <c r="AB15" s="293"/>
      <c r="AC15" s="293">
        <v>5</v>
      </c>
      <c r="AD15" s="293">
        <v>4.4000000000000004</v>
      </c>
      <c r="AE15" s="292">
        <f t="shared" si="6"/>
        <v>6.6400000000000006</v>
      </c>
      <c r="AF15" s="295">
        <f t="shared" si="7"/>
        <v>2.7666666666666671</v>
      </c>
      <c r="AG15" s="292"/>
      <c r="AH15" s="293">
        <v>0</v>
      </c>
      <c r="AI15" s="293">
        <v>4.8</v>
      </c>
      <c r="AJ15" s="293">
        <v>4</v>
      </c>
      <c r="AK15" s="293">
        <v>4.5</v>
      </c>
      <c r="AL15" s="293"/>
      <c r="AM15" s="293">
        <v>5</v>
      </c>
      <c r="AN15" s="293">
        <v>5.0999999999999996</v>
      </c>
      <c r="AO15" s="293">
        <f t="shared" si="8"/>
        <v>9.379999999999999</v>
      </c>
      <c r="AP15" s="295">
        <f t="shared" si="9"/>
        <v>3.6076923076923069</v>
      </c>
      <c r="AQ15" s="292"/>
      <c r="AR15" s="292">
        <v>4</v>
      </c>
      <c r="AS15" s="293">
        <v>2.5</v>
      </c>
      <c r="AT15" s="293">
        <v>3.9</v>
      </c>
      <c r="AU15" s="293">
        <v>4.3</v>
      </c>
      <c r="AV15" s="293"/>
      <c r="AW15" s="293">
        <v>5</v>
      </c>
      <c r="AX15" s="293">
        <v>4.5</v>
      </c>
      <c r="AY15" s="293">
        <f t="shared" si="10"/>
        <v>10.379999999999999</v>
      </c>
      <c r="AZ15" s="295">
        <f t="shared" si="11"/>
        <v>3.9923076923076914</v>
      </c>
      <c r="BA15" s="292"/>
      <c r="BB15" s="293">
        <v>4.7</v>
      </c>
      <c r="BC15" s="293">
        <v>4.7</v>
      </c>
      <c r="BD15" s="293">
        <v>3.9</v>
      </c>
      <c r="BE15" s="293">
        <v>4.7</v>
      </c>
      <c r="BF15" s="293"/>
      <c r="BG15" s="293"/>
      <c r="BH15" s="293"/>
      <c r="BI15" s="293">
        <f t="shared" si="12"/>
        <v>8.14</v>
      </c>
      <c r="BJ15" s="295">
        <f t="shared" si="13"/>
        <v>3.1307692307692312</v>
      </c>
    </row>
    <row r="16" spans="2:62" s="220" customFormat="1">
      <c r="B16" s="219">
        <v>83450212008</v>
      </c>
      <c r="C16" s="219" t="s">
        <v>189</v>
      </c>
      <c r="D16" s="268"/>
      <c r="E16" s="269">
        <f t="shared" si="29"/>
        <v>4.125</v>
      </c>
      <c r="F16" s="269">
        <f t="shared" si="30"/>
        <v>4.1993333333333336</v>
      </c>
      <c r="G16" s="269">
        <f t="shared" si="0"/>
        <v>4.5538461538461537</v>
      </c>
      <c r="H16" s="269">
        <f t="shared" si="1"/>
        <v>3.8153846153846156</v>
      </c>
      <c r="I16" s="269">
        <f t="shared" si="2"/>
        <v>4.3692307692307688</v>
      </c>
      <c r="J16" s="269">
        <f t="shared" si="3"/>
        <v>2.9487912820512818</v>
      </c>
      <c r="K16" s="269">
        <v>13</v>
      </c>
      <c r="L16" s="263">
        <f t="shared" si="18"/>
        <v>4.0265690598290593</v>
      </c>
      <c r="M16" s="270"/>
      <c r="N16" s="268">
        <v>4.8</v>
      </c>
      <c r="O16" s="269">
        <v>4.3</v>
      </c>
      <c r="P16" s="269">
        <v>3.8</v>
      </c>
      <c r="Q16" s="269">
        <v>4.5</v>
      </c>
      <c r="R16" s="269">
        <v>4.5</v>
      </c>
      <c r="S16" s="269"/>
      <c r="T16" s="269">
        <v>3.3</v>
      </c>
      <c r="U16" s="271">
        <f t="shared" si="4"/>
        <v>9.9</v>
      </c>
      <c r="V16" s="272">
        <f t="shared" si="5"/>
        <v>4.125</v>
      </c>
      <c r="W16" s="273"/>
      <c r="X16" s="269">
        <v>4.8</v>
      </c>
      <c r="Y16" s="269">
        <v>3.8</v>
      </c>
      <c r="Z16" s="269">
        <v>5</v>
      </c>
      <c r="AA16" s="269">
        <v>4.3</v>
      </c>
      <c r="AB16" s="269"/>
      <c r="AC16" s="269">
        <v>4.8</v>
      </c>
      <c r="AD16" s="269">
        <v>3.4</v>
      </c>
      <c r="AE16" s="268">
        <f t="shared" si="6"/>
        <v>10.0784</v>
      </c>
      <c r="AF16" s="271">
        <f t="shared" si="7"/>
        <v>4.1993333333333336</v>
      </c>
      <c r="AG16" s="268"/>
      <c r="AH16" s="269">
        <v>4.5999999999999996</v>
      </c>
      <c r="AI16" s="269">
        <v>4.5</v>
      </c>
      <c r="AJ16" s="269">
        <v>4.7</v>
      </c>
      <c r="AK16" s="269">
        <v>3.9</v>
      </c>
      <c r="AL16" s="269"/>
      <c r="AM16" s="269">
        <v>4.8</v>
      </c>
      <c r="AN16" s="269">
        <v>4.8</v>
      </c>
      <c r="AO16" s="269">
        <f t="shared" si="8"/>
        <v>11.84</v>
      </c>
      <c r="AP16" s="271">
        <f t="shared" si="9"/>
        <v>4.5538461538461537</v>
      </c>
      <c r="AQ16" s="268"/>
      <c r="AR16" s="268">
        <v>4.2</v>
      </c>
      <c r="AS16" s="269">
        <v>1.5</v>
      </c>
      <c r="AT16" s="269">
        <v>4.5</v>
      </c>
      <c r="AU16" s="269">
        <v>4</v>
      </c>
      <c r="AV16" s="269"/>
      <c r="AW16" s="269">
        <v>5</v>
      </c>
      <c r="AX16" s="269">
        <v>4</v>
      </c>
      <c r="AY16" s="269">
        <f t="shared" si="10"/>
        <v>9.92</v>
      </c>
      <c r="AZ16" s="271">
        <f t="shared" si="11"/>
        <v>3.8153846153846156</v>
      </c>
      <c r="BA16" s="268"/>
      <c r="BB16" s="269">
        <v>4.5</v>
      </c>
      <c r="BC16" s="269">
        <v>4.2</v>
      </c>
      <c r="BD16" s="269">
        <v>4.3</v>
      </c>
      <c r="BE16" s="269">
        <v>4.2</v>
      </c>
      <c r="BF16" s="269"/>
      <c r="BG16" s="269">
        <v>5</v>
      </c>
      <c r="BH16" s="269">
        <v>4.3</v>
      </c>
      <c r="BI16" s="269">
        <f t="shared" si="12"/>
        <v>11.36</v>
      </c>
      <c r="BJ16" s="271">
        <f t="shared" si="13"/>
        <v>4.3692307692307688</v>
      </c>
    </row>
    <row r="17" spans="1:62" s="182" customFormat="1">
      <c r="B17" s="184">
        <v>83450242008</v>
      </c>
      <c r="C17" s="184" t="s">
        <v>190</v>
      </c>
      <c r="D17" s="298"/>
      <c r="E17" s="299">
        <f t="shared" si="29"/>
        <v>3.8833333333333333</v>
      </c>
      <c r="F17" s="299">
        <f t="shared" si="30"/>
        <v>3.6750000000000003</v>
      </c>
      <c r="G17" s="299">
        <f t="shared" si="0"/>
        <v>3.7307692307692308</v>
      </c>
      <c r="H17" s="299">
        <f t="shared" si="1"/>
        <v>3.7615384615384619</v>
      </c>
      <c r="I17" s="299">
        <f t="shared" si="2"/>
        <v>3.8538461538461535</v>
      </c>
      <c r="J17" s="299">
        <f t="shared" si="3"/>
        <v>2.6466282051282048</v>
      </c>
      <c r="K17" s="299">
        <v>10</v>
      </c>
      <c r="L17" s="263">
        <f t="shared" si="18"/>
        <v>3.5910726495726495</v>
      </c>
      <c r="M17" s="300"/>
      <c r="N17" s="298">
        <v>3.2</v>
      </c>
      <c r="O17" s="299">
        <v>3.8</v>
      </c>
      <c r="P17" s="299">
        <v>3.8</v>
      </c>
      <c r="Q17" s="299">
        <v>4.9000000000000004</v>
      </c>
      <c r="R17" s="299">
        <v>4</v>
      </c>
      <c r="S17" s="299"/>
      <c r="T17" s="299">
        <v>4.3</v>
      </c>
      <c r="U17" s="301">
        <f>N17*0.6+O17*0.4+P17*0.4+Q17*0.2+R17/5+T17*0.6</f>
        <v>9.32</v>
      </c>
      <c r="V17" s="302">
        <f t="shared" si="5"/>
        <v>3.8833333333333333</v>
      </c>
      <c r="W17" s="303"/>
      <c r="X17" s="299">
        <v>3.2</v>
      </c>
      <c r="Y17" s="299">
        <v>3</v>
      </c>
      <c r="Z17" s="299">
        <v>4.2</v>
      </c>
      <c r="AA17" s="299">
        <v>4.8</v>
      </c>
      <c r="AB17" s="299"/>
      <c r="AC17" s="299">
        <v>5</v>
      </c>
      <c r="AD17" s="299">
        <v>3.5</v>
      </c>
      <c r="AE17" s="298">
        <f>X17*0.6+Y17*0.4+Z17*0.4+AA17*0.4+AC17/5*AD17*0.6</f>
        <v>8.82</v>
      </c>
      <c r="AF17" s="301">
        <f t="shared" si="7"/>
        <v>3.6750000000000003</v>
      </c>
      <c r="AG17" s="298"/>
      <c r="AH17" s="299">
        <v>3</v>
      </c>
      <c r="AI17" s="299">
        <v>3</v>
      </c>
      <c r="AJ17" s="299">
        <v>4.2</v>
      </c>
      <c r="AK17" s="299">
        <v>3.8</v>
      </c>
      <c r="AL17" s="299"/>
      <c r="AM17" s="299">
        <v>4</v>
      </c>
      <c r="AN17" s="299">
        <v>4.5</v>
      </c>
      <c r="AO17" s="299">
        <f>AH17*0.6+AI17*0.4+AJ17*0.4+AK17*0.4+AM17/5+AN17*0.6</f>
        <v>9.6999999999999993</v>
      </c>
      <c r="AP17" s="301">
        <f t="shared" si="9"/>
        <v>3.7307692307692308</v>
      </c>
      <c r="AQ17" s="298"/>
      <c r="AR17" s="298">
        <v>3.7</v>
      </c>
      <c r="AS17" s="299">
        <v>3</v>
      </c>
      <c r="AT17" s="299">
        <v>3.9</v>
      </c>
      <c r="AU17" s="299">
        <v>3.6</v>
      </c>
      <c r="AV17" s="299"/>
      <c r="AW17" s="299">
        <v>4.8</v>
      </c>
      <c r="AX17" s="299">
        <v>4</v>
      </c>
      <c r="AY17" s="299">
        <f>AR17*0.6+AS17*0.4+AT17*0.4+AU17*0.4+AW17/5+AX17*0.6</f>
        <v>9.7800000000000011</v>
      </c>
      <c r="AZ17" s="301">
        <f t="shared" si="11"/>
        <v>3.7615384615384619</v>
      </c>
      <c r="BA17" s="298"/>
      <c r="BB17" s="299">
        <v>4</v>
      </c>
      <c r="BC17" s="299">
        <v>4</v>
      </c>
      <c r="BD17" s="299">
        <v>4</v>
      </c>
      <c r="BE17" s="299">
        <v>4</v>
      </c>
      <c r="BF17" s="299"/>
      <c r="BG17" s="299"/>
      <c r="BH17" s="299">
        <v>4.7</v>
      </c>
      <c r="BI17" s="299">
        <f t="shared" si="12"/>
        <v>10.02</v>
      </c>
      <c r="BJ17" s="301">
        <f t="shared" si="13"/>
        <v>3.8538461538461535</v>
      </c>
    </row>
    <row r="18" spans="1:62" s="213" customFormat="1">
      <c r="B18" s="214">
        <v>83450292008</v>
      </c>
      <c r="C18" s="214" t="s">
        <v>191</v>
      </c>
      <c r="D18" s="292"/>
      <c r="E18" s="293">
        <f t="shared" si="29"/>
        <v>4.3916666666666666</v>
      </c>
      <c r="F18" s="293">
        <f t="shared" si="30"/>
        <v>3.75</v>
      </c>
      <c r="G18" s="293">
        <f t="shared" si="0"/>
        <v>4.6538461538461524</v>
      </c>
      <c r="H18" s="293">
        <f t="shared" si="1"/>
        <v>3.6307692307692303</v>
      </c>
      <c r="I18" s="293">
        <f t="shared" si="2"/>
        <v>3.1615384615384619</v>
      </c>
      <c r="J18" s="293">
        <f t="shared" si="3"/>
        <v>2.7422948717948716</v>
      </c>
      <c r="K18" s="293">
        <v>18</v>
      </c>
      <c r="L18" s="263">
        <f t="shared" si="18"/>
        <v>4.0422948717948719</v>
      </c>
      <c r="M18" s="294"/>
      <c r="N18" s="292">
        <v>4.0999999999999996</v>
      </c>
      <c r="O18" s="293">
        <v>4.5</v>
      </c>
      <c r="P18" s="293">
        <v>4.3</v>
      </c>
      <c r="Q18" s="293">
        <v>4.5</v>
      </c>
      <c r="R18" s="293">
        <v>4.8</v>
      </c>
      <c r="S18" s="293"/>
      <c r="T18" s="293">
        <v>4.5</v>
      </c>
      <c r="U18" s="295">
        <f t="shared" si="4"/>
        <v>10.54</v>
      </c>
      <c r="V18" s="296">
        <f t="shared" si="5"/>
        <v>4.3916666666666666</v>
      </c>
      <c r="W18" s="297"/>
      <c r="X18" s="293">
        <v>3</v>
      </c>
      <c r="Y18" s="293">
        <v>4</v>
      </c>
      <c r="Z18" s="293">
        <v>4.4000000000000004</v>
      </c>
      <c r="AA18" s="293">
        <v>3</v>
      </c>
      <c r="AB18" s="293"/>
      <c r="AC18" s="293">
        <v>5</v>
      </c>
      <c r="AD18" s="293">
        <v>4.4000000000000004</v>
      </c>
      <c r="AE18" s="292">
        <f t="shared" si="6"/>
        <v>9</v>
      </c>
      <c r="AF18" s="295">
        <f t="shared" si="7"/>
        <v>3.75</v>
      </c>
      <c r="AG18" s="292"/>
      <c r="AH18" s="293">
        <v>4.2</v>
      </c>
      <c r="AI18" s="293">
        <v>4.8</v>
      </c>
      <c r="AJ18" s="293">
        <v>4.5</v>
      </c>
      <c r="AK18" s="293">
        <v>4.5</v>
      </c>
      <c r="AL18" s="293"/>
      <c r="AM18" s="293">
        <v>5</v>
      </c>
      <c r="AN18" s="293">
        <v>5.0999999999999996</v>
      </c>
      <c r="AO18" s="293">
        <f t="shared" si="8"/>
        <v>12.099999999999998</v>
      </c>
      <c r="AP18" s="295">
        <f t="shared" si="9"/>
        <v>4.6538461538461524</v>
      </c>
      <c r="AQ18" s="292"/>
      <c r="AR18" s="292">
        <v>4.3</v>
      </c>
      <c r="AS18" s="293">
        <v>1.5</v>
      </c>
      <c r="AT18" s="293">
        <v>4.5999999999999996</v>
      </c>
      <c r="AU18" s="293">
        <v>4.3</v>
      </c>
      <c r="AV18" s="293">
        <v>0</v>
      </c>
      <c r="AW18" s="293">
        <v>0</v>
      </c>
      <c r="AX18" s="293">
        <v>4.5</v>
      </c>
      <c r="AY18" s="293">
        <f t="shared" si="10"/>
        <v>9.44</v>
      </c>
      <c r="AZ18" s="295">
        <f t="shared" si="11"/>
        <v>3.6307692307692303</v>
      </c>
      <c r="BA18" s="292"/>
      <c r="BB18" s="293">
        <v>3.5</v>
      </c>
      <c r="BC18" s="293">
        <v>4.7</v>
      </c>
      <c r="BD18" s="293">
        <v>4.4000000000000004</v>
      </c>
      <c r="BE18" s="293">
        <v>4.7</v>
      </c>
      <c r="BF18" s="293"/>
      <c r="BG18" s="293">
        <v>3</v>
      </c>
      <c r="BH18" s="293"/>
      <c r="BI18" s="293">
        <f>BB18*0.6+BC18*0.4+BD18*0.4+BE18*0.4+BG18/5+BH18*0.6</f>
        <v>8.2200000000000006</v>
      </c>
      <c r="BJ18" s="295">
        <f t="shared" si="13"/>
        <v>3.1615384615384619</v>
      </c>
    </row>
    <row r="19" spans="1:62" s="213" customFormat="1">
      <c r="B19" s="214">
        <v>83450302008</v>
      </c>
      <c r="C19" s="214" t="s">
        <v>192</v>
      </c>
      <c r="D19" s="292"/>
      <c r="E19" s="293">
        <f t="shared" si="29"/>
        <v>3.7666666666666671</v>
      </c>
      <c r="F19" s="293">
        <f t="shared" si="30"/>
        <v>3.7203333333333339</v>
      </c>
      <c r="G19" s="293">
        <f t="shared" si="0"/>
        <v>3.7615384615384615</v>
      </c>
      <c r="H19" s="293">
        <f t="shared" si="1"/>
        <v>3.2461538461538457</v>
      </c>
      <c r="I19" s="293">
        <f t="shared" si="2"/>
        <v>2.8538461538461539</v>
      </c>
      <c r="J19" s="293">
        <f t="shared" si="3"/>
        <v>2.4287953846153845</v>
      </c>
      <c r="K19" s="293">
        <v>23</v>
      </c>
      <c r="L19" s="263">
        <f t="shared" si="18"/>
        <v>3.9510176068376071</v>
      </c>
      <c r="M19" s="294"/>
      <c r="N19" s="292">
        <v>3.3</v>
      </c>
      <c r="O19" s="293">
        <v>2.7</v>
      </c>
      <c r="P19" s="293">
        <v>4.2</v>
      </c>
      <c r="Q19" s="293">
        <v>4.5</v>
      </c>
      <c r="R19" s="293">
        <v>3.5</v>
      </c>
      <c r="S19" s="293"/>
      <c r="T19" s="293">
        <v>4.5</v>
      </c>
      <c r="U19" s="295">
        <f t="shared" si="4"/>
        <v>9.0400000000000009</v>
      </c>
      <c r="V19" s="296">
        <f t="shared" si="5"/>
        <v>3.7666666666666671</v>
      </c>
      <c r="W19" s="297"/>
      <c r="X19" s="293">
        <v>3.7</v>
      </c>
      <c r="Y19" s="293">
        <v>3</v>
      </c>
      <c r="Z19" s="293">
        <v>4.7</v>
      </c>
      <c r="AA19" s="293">
        <v>3</v>
      </c>
      <c r="AB19" s="293"/>
      <c r="AC19" s="293">
        <v>4.4000000000000004</v>
      </c>
      <c r="AD19" s="293">
        <v>4.5999999999999996</v>
      </c>
      <c r="AE19" s="292">
        <f t="shared" si="6"/>
        <v>8.9288000000000007</v>
      </c>
      <c r="AF19" s="295">
        <f t="shared" si="7"/>
        <v>3.7203333333333339</v>
      </c>
      <c r="AG19" s="292"/>
      <c r="AH19" s="293">
        <v>2</v>
      </c>
      <c r="AI19" s="293">
        <v>4.8</v>
      </c>
      <c r="AJ19" s="293">
        <v>3</v>
      </c>
      <c r="AK19" s="293">
        <v>4.5</v>
      </c>
      <c r="AL19" s="293"/>
      <c r="AM19" s="293">
        <v>3</v>
      </c>
      <c r="AN19" s="293">
        <v>5.0999999999999996</v>
      </c>
      <c r="AO19" s="293">
        <f t="shared" si="8"/>
        <v>9.7799999999999994</v>
      </c>
      <c r="AP19" s="295">
        <f t="shared" si="9"/>
        <v>3.7615384615384615</v>
      </c>
      <c r="AQ19" s="292"/>
      <c r="AR19" s="292">
        <v>2.5</v>
      </c>
      <c r="AS19" s="293">
        <v>2.5</v>
      </c>
      <c r="AT19" s="293">
        <v>3.8</v>
      </c>
      <c r="AU19" s="293">
        <v>4.3</v>
      </c>
      <c r="AV19" s="293">
        <v>0</v>
      </c>
      <c r="AW19" s="293">
        <v>0</v>
      </c>
      <c r="AX19" s="293">
        <v>4.5</v>
      </c>
      <c r="AY19" s="293">
        <f t="shared" si="10"/>
        <v>8.44</v>
      </c>
      <c r="AZ19" s="295">
        <f t="shared" si="11"/>
        <v>3.2461538461538457</v>
      </c>
      <c r="BA19" s="292"/>
      <c r="BB19" s="293">
        <v>3.5</v>
      </c>
      <c r="BC19" s="293">
        <v>4.7</v>
      </c>
      <c r="BD19" s="293">
        <v>3.9</v>
      </c>
      <c r="BE19" s="293">
        <v>4.7</v>
      </c>
      <c r="BF19" s="293"/>
      <c r="BG19" s="293"/>
      <c r="BH19" s="293"/>
      <c r="BI19" s="293">
        <f>BB19*0.6+BC19*0.4+BD19*0.4+BE19*0.4+BG19/5+BH19*0.6</f>
        <v>7.4200000000000008</v>
      </c>
      <c r="BJ19" s="295">
        <f t="shared" si="13"/>
        <v>2.8538461538461539</v>
      </c>
    </row>
    <row r="20" spans="1:62" s="215" customFormat="1">
      <c r="B20" s="216">
        <v>83450322008</v>
      </c>
      <c r="C20" s="216" t="s">
        <v>193</v>
      </c>
      <c r="D20" s="274"/>
      <c r="E20" s="275">
        <f t="shared" si="29"/>
        <v>3.3833333333333342</v>
      </c>
      <c r="F20" s="275">
        <f t="shared" si="30"/>
        <v>2.9758333333333327</v>
      </c>
      <c r="G20" s="275">
        <f t="shared" si="0"/>
        <v>2.8384615384615381</v>
      </c>
      <c r="H20" s="275">
        <f t="shared" si="1"/>
        <v>3.0846153846153843</v>
      </c>
      <c r="I20" s="275">
        <f t="shared" si="2"/>
        <v>1.2615384615384615</v>
      </c>
      <c r="J20" s="275">
        <f t="shared" si="3"/>
        <v>1.8961294871794869</v>
      </c>
      <c r="K20" s="275">
        <v>17</v>
      </c>
      <c r="L20" s="323">
        <f t="shared" si="18"/>
        <v>3.1516850427350427</v>
      </c>
      <c r="M20" s="276"/>
      <c r="N20" s="274">
        <v>2.2000000000000002</v>
      </c>
      <c r="O20" s="275">
        <v>3.5</v>
      </c>
      <c r="P20" s="275">
        <v>3.8</v>
      </c>
      <c r="Q20" s="275">
        <v>4.5</v>
      </c>
      <c r="R20" s="275">
        <v>5</v>
      </c>
      <c r="S20" s="275"/>
      <c r="T20" s="275">
        <v>3.3</v>
      </c>
      <c r="U20" s="277">
        <f t="shared" si="4"/>
        <v>8.120000000000001</v>
      </c>
      <c r="V20" s="278">
        <f t="shared" si="5"/>
        <v>3.3833333333333342</v>
      </c>
      <c r="W20" s="279"/>
      <c r="X20" s="275">
        <v>2.5</v>
      </c>
      <c r="Y20" s="275">
        <v>2</v>
      </c>
      <c r="Z20" s="275">
        <v>4.3</v>
      </c>
      <c r="AA20" s="275">
        <v>4.7</v>
      </c>
      <c r="AB20" s="275"/>
      <c r="AC20" s="275">
        <v>4.5</v>
      </c>
      <c r="AD20" s="275">
        <v>2.2999999999999998</v>
      </c>
      <c r="AE20" s="274">
        <f t="shared" si="6"/>
        <v>7.1419999999999995</v>
      </c>
      <c r="AF20" s="277">
        <f t="shared" si="7"/>
        <v>2.9758333333333327</v>
      </c>
      <c r="AG20" s="274"/>
      <c r="AH20" s="275">
        <v>1</v>
      </c>
      <c r="AI20" s="275">
        <v>3.5</v>
      </c>
      <c r="AJ20" s="275">
        <v>4.2</v>
      </c>
      <c r="AK20" s="275">
        <v>4.8</v>
      </c>
      <c r="AL20" s="275"/>
      <c r="AM20" s="275">
        <v>5</v>
      </c>
      <c r="AN20" s="275">
        <v>1.3</v>
      </c>
      <c r="AO20" s="275">
        <f t="shared" si="8"/>
        <v>7.38</v>
      </c>
      <c r="AP20" s="277">
        <f t="shared" si="9"/>
        <v>2.8384615384615381</v>
      </c>
      <c r="AQ20" s="274"/>
      <c r="AR20" s="274">
        <v>3</v>
      </c>
      <c r="AS20" s="275">
        <v>0</v>
      </c>
      <c r="AT20" s="275">
        <v>4</v>
      </c>
      <c r="AU20" s="275">
        <v>3.8</v>
      </c>
      <c r="AV20" s="275"/>
      <c r="AW20" s="275">
        <v>5</v>
      </c>
      <c r="AX20" s="275">
        <v>3.5</v>
      </c>
      <c r="AY20" s="275">
        <f t="shared" si="10"/>
        <v>8.02</v>
      </c>
      <c r="AZ20" s="277">
        <f t="shared" si="11"/>
        <v>3.0846153846153843</v>
      </c>
      <c r="BA20" s="274"/>
      <c r="BB20" s="275">
        <v>3.8</v>
      </c>
      <c r="BC20" s="275">
        <v>0</v>
      </c>
      <c r="BD20" s="275">
        <v>0</v>
      </c>
      <c r="BE20" s="275">
        <v>0</v>
      </c>
      <c r="BF20" s="275"/>
      <c r="BG20" s="275">
        <v>5</v>
      </c>
      <c r="BH20" s="275"/>
      <c r="BI20" s="275">
        <f t="shared" si="12"/>
        <v>3.28</v>
      </c>
      <c r="BJ20" s="277">
        <f t="shared" si="13"/>
        <v>1.2615384615384615</v>
      </c>
    </row>
    <row r="21" spans="1:62" s="217" customFormat="1">
      <c r="B21" s="218">
        <v>83450352008</v>
      </c>
      <c r="C21" s="218" t="s">
        <v>194</v>
      </c>
      <c r="D21" s="286"/>
      <c r="E21" s="287">
        <f t="shared" si="29"/>
        <v>3.4750000000000001</v>
      </c>
      <c r="F21" s="287">
        <f t="shared" si="30"/>
        <v>4.1166666666666663</v>
      </c>
      <c r="G21" s="287">
        <f t="shared" si="0"/>
        <v>4.4723076923076928</v>
      </c>
      <c r="H21" s="287">
        <f t="shared" si="1"/>
        <v>4.138461538461538</v>
      </c>
      <c r="I21" s="287">
        <f t="shared" si="2"/>
        <v>4.4461538461538463</v>
      </c>
      <c r="J21" s="287">
        <f t="shared" si="3"/>
        <v>2.8908025641025641</v>
      </c>
      <c r="K21" s="287">
        <v>17</v>
      </c>
      <c r="L21" s="263">
        <f t="shared" si="18"/>
        <v>4.1463581196581192</v>
      </c>
      <c r="M21" s="288"/>
      <c r="N21" s="286">
        <v>3.3</v>
      </c>
      <c r="O21" s="287">
        <v>2.5</v>
      </c>
      <c r="P21" s="287">
        <v>2</v>
      </c>
      <c r="Q21" s="287">
        <v>4.5</v>
      </c>
      <c r="R21" s="287">
        <v>4.5</v>
      </c>
      <c r="S21" s="287"/>
      <c r="T21" s="287">
        <v>4.5999999999999996</v>
      </c>
      <c r="U21" s="289">
        <f t="shared" si="4"/>
        <v>8.34</v>
      </c>
      <c r="V21" s="290">
        <f t="shared" si="5"/>
        <v>3.4750000000000001</v>
      </c>
      <c r="W21" s="291"/>
      <c r="X21" s="287">
        <v>3</v>
      </c>
      <c r="Y21" s="287">
        <v>4</v>
      </c>
      <c r="Z21" s="287">
        <v>4.5</v>
      </c>
      <c r="AA21" s="287">
        <v>4.8</v>
      </c>
      <c r="AB21" s="287"/>
      <c r="AC21" s="287">
        <v>5</v>
      </c>
      <c r="AD21" s="287">
        <v>4.5999999999999996</v>
      </c>
      <c r="AE21" s="286">
        <f t="shared" si="6"/>
        <v>9.879999999999999</v>
      </c>
      <c r="AF21" s="289">
        <f t="shared" si="7"/>
        <v>4.1166666666666663</v>
      </c>
      <c r="AG21" s="286"/>
      <c r="AH21" s="287">
        <v>4.5</v>
      </c>
      <c r="AI21" s="287">
        <v>4.5</v>
      </c>
      <c r="AJ21" s="287">
        <v>4.87</v>
      </c>
      <c r="AK21" s="287">
        <v>3.7</v>
      </c>
      <c r="AL21" s="287"/>
      <c r="AM21" s="287">
        <v>5</v>
      </c>
      <c r="AN21" s="287">
        <v>4.5</v>
      </c>
      <c r="AO21" s="287">
        <f t="shared" si="8"/>
        <v>11.628</v>
      </c>
      <c r="AP21" s="289">
        <f t="shared" si="9"/>
        <v>4.4723076923076928</v>
      </c>
      <c r="AQ21" s="286"/>
      <c r="AR21" s="286">
        <v>4</v>
      </c>
      <c r="AS21" s="287">
        <v>3.5</v>
      </c>
      <c r="AT21" s="287">
        <v>4.7</v>
      </c>
      <c r="AU21" s="287">
        <v>4.2</v>
      </c>
      <c r="AV21" s="287"/>
      <c r="AW21" s="287">
        <v>5</v>
      </c>
      <c r="AX21" s="287">
        <v>4</v>
      </c>
      <c r="AY21" s="287">
        <f t="shared" si="10"/>
        <v>10.76</v>
      </c>
      <c r="AZ21" s="289">
        <f t="shared" si="11"/>
        <v>4.138461538461538</v>
      </c>
      <c r="BA21" s="286"/>
      <c r="BB21" s="287">
        <v>4.4000000000000004</v>
      </c>
      <c r="BC21" s="287">
        <v>4.2</v>
      </c>
      <c r="BD21" s="287">
        <v>4.2</v>
      </c>
      <c r="BE21" s="287">
        <v>4.2</v>
      </c>
      <c r="BF21" s="287"/>
      <c r="BG21" s="287">
        <v>5</v>
      </c>
      <c r="BH21" s="287">
        <v>4.8</v>
      </c>
      <c r="BI21" s="287">
        <f t="shared" si="12"/>
        <v>11.559999999999999</v>
      </c>
      <c r="BJ21" s="289">
        <f t="shared" si="13"/>
        <v>4.4461538461538463</v>
      </c>
    </row>
    <row r="22" spans="1:62" s="217" customFormat="1">
      <c r="B22" s="218">
        <v>83450362008</v>
      </c>
      <c r="C22" s="218" t="s">
        <v>195</v>
      </c>
      <c r="D22" s="286"/>
      <c r="E22" s="287">
        <f t="shared" si="29"/>
        <v>3.8249999999999997</v>
      </c>
      <c r="F22" s="287">
        <f t="shared" si="30"/>
        <v>3.9166666666666665</v>
      </c>
      <c r="G22" s="287">
        <f t="shared" si="0"/>
        <v>4.5384615384615383</v>
      </c>
      <c r="H22" s="287">
        <f t="shared" si="1"/>
        <v>3.8846153846153846</v>
      </c>
      <c r="I22" s="287">
        <f t="shared" si="2"/>
        <v>3.4615384615384617</v>
      </c>
      <c r="J22" s="287">
        <f t="shared" si="3"/>
        <v>2.7476794871794867</v>
      </c>
      <c r="K22" s="287">
        <v>18</v>
      </c>
      <c r="L22" s="263">
        <f t="shared" si="18"/>
        <v>4.0476794871794866</v>
      </c>
      <c r="M22" s="288"/>
      <c r="N22" s="286">
        <v>2.8</v>
      </c>
      <c r="O22" s="287">
        <v>2.7</v>
      </c>
      <c r="P22" s="287">
        <v>4.5999999999999996</v>
      </c>
      <c r="Q22" s="287">
        <v>4.5</v>
      </c>
      <c r="R22" s="287">
        <v>4.5999999999999996</v>
      </c>
      <c r="S22" s="287"/>
      <c r="T22" s="287">
        <v>4.5999999999999996</v>
      </c>
      <c r="U22" s="289">
        <f t="shared" si="4"/>
        <v>9.18</v>
      </c>
      <c r="V22" s="290">
        <f t="shared" si="5"/>
        <v>3.8249999999999997</v>
      </c>
      <c r="W22" s="291"/>
      <c r="X22" s="287">
        <v>4</v>
      </c>
      <c r="Y22" s="287">
        <v>2</v>
      </c>
      <c r="Z22" s="287">
        <v>3.8</v>
      </c>
      <c r="AA22" s="287">
        <v>4.8</v>
      </c>
      <c r="AB22" s="287"/>
      <c r="AC22" s="287">
        <v>5</v>
      </c>
      <c r="AD22" s="287">
        <v>4.5999999999999996</v>
      </c>
      <c r="AE22" s="286">
        <f t="shared" si="6"/>
        <v>9.4</v>
      </c>
      <c r="AF22" s="289">
        <f t="shared" si="7"/>
        <v>3.9166666666666665</v>
      </c>
      <c r="AG22" s="286"/>
      <c r="AH22" s="287">
        <v>4.4000000000000004</v>
      </c>
      <c r="AI22" s="287">
        <v>4.5</v>
      </c>
      <c r="AJ22" s="287">
        <v>4.7</v>
      </c>
      <c r="AK22" s="287">
        <v>3.7</v>
      </c>
      <c r="AL22" s="287"/>
      <c r="AM22" s="287">
        <v>5</v>
      </c>
      <c r="AN22" s="287">
        <v>5</v>
      </c>
      <c r="AO22" s="287">
        <f t="shared" si="8"/>
        <v>11.8</v>
      </c>
      <c r="AP22" s="289">
        <f t="shared" si="9"/>
        <v>4.5384615384615383</v>
      </c>
      <c r="AQ22" s="286"/>
      <c r="AR22" s="286">
        <v>4.3</v>
      </c>
      <c r="AS22" s="287">
        <v>1.5</v>
      </c>
      <c r="AT22" s="287">
        <v>4.5999999999999996</v>
      </c>
      <c r="AU22" s="287">
        <v>4.2</v>
      </c>
      <c r="AV22" s="287"/>
      <c r="AW22" s="287">
        <v>5</v>
      </c>
      <c r="AX22" s="287">
        <v>4</v>
      </c>
      <c r="AY22" s="287">
        <f t="shared" si="10"/>
        <v>10.1</v>
      </c>
      <c r="AZ22" s="289">
        <f t="shared" si="11"/>
        <v>3.8846153846153846</v>
      </c>
      <c r="BA22" s="286"/>
      <c r="BB22" s="287"/>
      <c r="BC22" s="287">
        <v>4.2</v>
      </c>
      <c r="BD22" s="287">
        <v>4.4000000000000004</v>
      </c>
      <c r="BE22" s="287">
        <v>4.2</v>
      </c>
      <c r="BF22" s="287"/>
      <c r="BG22" s="287">
        <v>5</v>
      </c>
      <c r="BH22" s="287">
        <v>4.8</v>
      </c>
      <c r="BI22" s="287">
        <f t="shared" si="12"/>
        <v>9</v>
      </c>
      <c r="BJ22" s="289">
        <f t="shared" si="13"/>
        <v>3.4615384615384617</v>
      </c>
    </row>
    <row r="23" spans="1:62" s="220" customFormat="1">
      <c r="B23" s="219">
        <v>83450372008</v>
      </c>
      <c r="C23" s="219" t="s">
        <v>196</v>
      </c>
      <c r="D23" s="268"/>
      <c r="E23" s="269">
        <f t="shared" si="29"/>
        <v>3.7583333333333329</v>
      </c>
      <c r="F23" s="269">
        <f t="shared" si="30"/>
        <v>4.1000000000000005</v>
      </c>
      <c r="G23" s="269">
        <f t="shared" si="0"/>
        <v>4.4615384615384617</v>
      </c>
      <c r="H23" s="269">
        <f t="shared" si="1"/>
        <v>4.1230769230769235</v>
      </c>
      <c r="I23" s="269">
        <f t="shared" si="2"/>
        <v>4.3923076923076927</v>
      </c>
      <c r="J23" s="269">
        <f t="shared" si="3"/>
        <v>2.9169358974358972</v>
      </c>
      <c r="K23" s="269">
        <v>7</v>
      </c>
      <c r="L23" s="263">
        <f t="shared" si="18"/>
        <v>3.7280470085470085</v>
      </c>
      <c r="M23" s="270"/>
      <c r="N23" s="268">
        <v>3.7</v>
      </c>
      <c r="O23" s="269">
        <v>4</v>
      </c>
      <c r="P23" s="269">
        <v>3.8</v>
      </c>
      <c r="Q23" s="269">
        <v>4.5</v>
      </c>
      <c r="R23" s="269">
        <v>4</v>
      </c>
      <c r="S23" s="269"/>
      <c r="T23" s="269">
        <v>3.3</v>
      </c>
      <c r="U23" s="271">
        <f t="shared" si="4"/>
        <v>9.02</v>
      </c>
      <c r="V23" s="272">
        <f t="shared" si="5"/>
        <v>3.7583333333333329</v>
      </c>
      <c r="W23" s="273"/>
      <c r="X23" s="269">
        <v>4.8</v>
      </c>
      <c r="Y23" s="269">
        <v>4</v>
      </c>
      <c r="Z23" s="269">
        <v>4</v>
      </c>
      <c r="AA23" s="269">
        <v>4.3</v>
      </c>
      <c r="AB23" s="269"/>
      <c r="AC23" s="269">
        <v>5</v>
      </c>
      <c r="AD23" s="269">
        <v>3.4</v>
      </c>
      <c r="AE23" s="268">
        <f t="shared" si="6"/>
        <v>9.84</v>
      </c>
      <c r="AF23" s="271">
        <f t="shared" si="7"/>
        <v>4.1000000000000005</v>
      </c>
      <c r="AG23" s="268"/>
      <c r="AH23" s="269">
        <v>4.4000000000000004</v>
      </c>
      <c r="AI23" s="269">
        <v>4.5</v>
      </c>
      <c r="AJ23" s="269">
        <v>4.3</v>
      </c>
      <c r="AK23" s="269">
        <v>3.9</v>
      </c>
      <c r="AL23" s="269"/>
      <c r="AM23" s="269">
        <v>5</v>
      </c>
      <c r="AN23" s="269">
        <v>4.8</v>
      </c>
      <c r="AO23" s="269">
        <f t="shared" si="8"/>
        <v>11.600000000000001</v>
      </c>
      <c r="AP23" s="271">
        <f t="shared" si="9"/>
        <v>4.4615384615384617</v>
      </c>
      <c r="AQ23" s="268"/>
      <c r="AR23" s="268">
        <v>4</v>
      </c>
      <c r="AS23" s="269">
        <v>3.8</v>
      </c>
      <c r="AT23" s="269">
        <v>4.5</v>
      </c>
      <c r="AU23" s="269">
        <v>4</v>
      </c>
      <c r="AV23" s="269"/>
      <c r="AW23" s="269">
        <v>5</v>
      </c>
      <c r="AX23" s="269">
        <v>4</v>
      </c>
      <c r="AY23" s="269">
        <f t="shared" si="10"/>
        <v>10.72</v>
      </c>
      <c r="AZ23" s="271">
        <f t="shared" si="11"/>
        <v>4.1230769230769235</v>
      </c>
      <c r="BA23" s="268"/>
      <c r="BB23" s="269">
        <v>4.5999999999999996</v>
      </c>
      <c r="BC23" s="269">
        <v>4.2</v>
      </c>
      <c r="BD23" s="269">
        <v>4.3</v>
      </c>
      <c r="BE23" s="269">
        <v>4.2</v>
      </c>
      <c r="BF23" s="269"/>
      <c r="BG23" s="269">
        <v>5</v>
      </c>
      <c r="BH23" s="269">
        <v>4.3</v>
      </c>
      <c r="BI23" s="269">
        <f t="shared" si="12"/>
        <v>11.42</v>
      </c>
      <c r="BJ23" s="271">
        <f t="shared" si="13"/>
        <v>4.3923076923076927</v>
      </c>
    </row>
    <row r="24" spans="1:62" s="221" customFormat="1">
      <c r="B24" s="222">
        <v>83450862008</v>
      </c>
      <c r="C24" s="222" t="s">
        <v>197</v>
      </c>
      <c r="D24" s="280"/>
      <c r="E24" s="281">
        <f t="shared" si="29"/>
        <v>3.8833333333333333</v>
      </c>
      <c r="F24" s="281">
        <f t="shared" si="30"/>
        <v>3.8408333333333338</v>
      </c>
      <c r="G24" s="281">
        <f t="shared" si="0"/>
        <v>4.523076923076923</v>
      </c>
      <c r="H24" s="281">
        <f t="shared" si="1"/>
        <v>4.0153846153846153</v>
      </c>
      <c r="I24" s="281">
        <f t="shared" si="2"/>
        <v>4.5384615384615383</v>
      </c>
      <c r="J24" s="281">
        <f t="shared" si="3"/>
        <v>2.9121525641025636</v>
      </c>
      <c r="K24" s="281">
        <v>13</v>
      </c>
      <c r="L24" s="263">
        <f t="shared" si="18"/>
        <v>3.9899303418803411</v>
      </c>
      <c r="M24" s="282"/>
      <c r="N24" s="280">
        <v>3.8</v>
      </c>
      <c r="O24" s="281">
        <v>3.5</v>
      </c>
      <c r="P24" s="281">
        <v>2.5</v>
      </c>
      <c r="Q24" s="281">
        <v>4.5</v>
      </c>
      <c r="R24" s="281">
        <v>4</v>
      </c>
      <c r="S24" s="281"/>
      <c r="T24" s="281">
        <v>4.9000000000000004</v>
      </c>
      <c r="U24" s="283">
        <f t="shared" si="4"/>
        <v>9.32</v>
      </c>
      <c r="V24" s="284">
        <f t="shared" si="5"/>
        <v>3.8833333333333333</v>
      </c>
      <c r="W24" s="285"/>
      <c r="X24" s="281">
        <v>3.4</v>
      </c>
      <c r="Y24" s="281">
        <v>3</v>
      </c>
      <c r="Z24" s="281">
        <v>4.7</v>
      </c>
      <c r="AA24" s="281">
        <v>4.8</v>
      </c>
      <c r="AB24" s="281"/>
      <c r="AC24" s="281">
        <v>5.5</v>
      </c>
      <c r="AD24" s="281">
        <v>3.3</v>
      </c>
      <c r="AE24" s="280">
        <f t="shared" si="6"/>
        <v>9.218</v>
      </c>
      <c r="AF24" s="283">
        <f t="shared" si="7"/>
        <v>3.8408333333333338</v>
      </c>
      <c r="AG24" s="280"/>
      <c r="AH24" s="281">
        <v>4.5</v>
      </c>
      <c r="AI24" s="281">
        <v>4.7</v>
      </c>
      <c r="AJ24" s="281">
        <v>4.5</v>
      </c>
      <c r="AK24" s="281">
        <v>4.5</v>
      </c>
      <c r="AL24" s="281"/>
      <c r="AM24" s="281">
        <v>5</v>
      </c>
      <c r="AN24" s="281">
        <v>4.3</v>
      </c>
      <c r="AO24" s="281">
        <f t="shared" si="8"/>
        <v>11.76</v>
      </c>
      <c r="AP24" s="283">
        <f t="shared" si="9"/>
        <v>4.523076923076923</v>
      </c>
      <c r="AQ24" s="280"/>
      <c r="AR24" s="280">
        <v>4.8</v>
      </c>
      <c r="AS24" s="281">
        <v>2.5</v>
      </c>
      <c r="AT24" s="281">
        <v>4.4000000000000004</v>
      </c>
      <c r="AU24" s="281">
        <v>3.5</v>
      </c>
      <c r="AV24" s="281"/>
      <c r="AW24" s="281">
        <v>5</v>
      </c>
      <c r="AX24" s="281">
        <v>4</v>
      </c>
      <c r="AY24" s="281">
        <f t="shared" si="10"/>
        <v>10.440000000000001</v>
      </c>
      <c r="AZ24" s="283">
        <f t="shared" si="11"/>
        <v>4.0153846153846153</v>
      </c>
      <c r="BA24" s="280"/>
      <c r="BB24" s="281">
        <v>4.5</v>
      </c>
      <c r="BC24" s="281">
        <v>4.5</v>
      </c>
      <c r="BD24" s="281">
        <v>4.5</v>
      </c>
      <c r="BE24" s="281">
        <v>4.5</v>
      </c>
      <c r="BF24" s="281"/>
      <c r="BG24" s="281">
        <v>5</v>
      </c>
      <c r="BH24" s="281">
        <v>4.5</v>
      </c>
      <c r="BI24" s="281">
        <f t="shared" si="12"/>
        <v>11.799999999999999</v>
      </c>
      <c r="BJ24" s="283">
        <f t="shared" si="13"/>
        <v>4.5384615384615383</v>
      </c>
    </row>
    <row r="25" spans="1:62" s="217" customFormat="1">
      <c r="A25" s="217" t="s">
        <v>45</v>
      </c>
      <c r="B25" s="218">
        <v>83450432008</v>
      </c>
      <c r="C25" s="218" t="s">
        <v>198</v>
      </c>
      <c r="D25" s="286"/>
      <c r="E25" s="287">
        <f t="shared" si="29"/>
        <v>3.6333333333333333</v>
      </c>
      <c r="F25" s="287">
        <f t="shared" si="30"/>
        <v>4.0199999999999996</v>
      </c>
      <c r="G25" s="287">
        <f t="shared" si="0"/>
        <v>4.5307692307692315</v>
      </c>
      <c r="H25" s="287">
        <f t="shared" si="1"/>
        <v>4.138461538461538</v>
      </c>
      <c r="I25" s="287">
        <f t="shared" si="2"/>
        <v>4.6076923076923082</v>
      </c>
      <c r="J25" s="287">
        <f t="shared" si="3"/>
        <v>2.9302358974358969</v>
      </c>
      <c r="K25" s="287">
        <v>13</v>
      </c>
      <c r="L25" s="263">
        <f t="shared" si="18"/>
        <v>4.0080136752136744</v>
      </c>
      <c r="M25" s="288"/>
      <c r="N25" s="286">
        <v>3.1</v>
      </c>
      <c r="O25" s="287">
        <v>2.5</v>
      </c>
      <c r="P25" s="287">
        <v>3</v>
      </c>
      <c r="Q25" s="287">
        <v>4.5</v>
      </c>
      <c r="R25" s="287">
        <v>5</v>
      </c>
      <c r="S25" s="287"/>
      <c r="T25" s="287">
        <v>4.5999999999999996</v>
      </c>
      <c r="U25" s="289">
        <f t="shared" si="4"/>
        <v>8.7200000000000006</v>
      </c>
      <c r="V25" s="290">
        <f t="shared" si="5"/>
        <v>3.6333333333333333</v>
      </c>
      <c r="W25" s="291"/>
      <c r="X25" s="287">
        <v>3.7</v>
      </c>
      <c r="Y25" s="287">
        <v>2</v>
      </c>
      <c r="Z25" s="287">
        <v>4.87</v>
      </c>
      <c r="AA25" s="287">
        <v>4.8</v>
      </c>
      <c r="AB25" s="287"/>
      <c r="AC25" s="287">
        <v>5</v>
      </c>
      <c r="AD25" s="287">
        <v>4.5999999999999996</v>
      </c>
      <c r="AE25" s="286">
        <f t="shared" si="6"/>
        <v>9.6479999999999997</v>
      </c>
      <c r="AF25" s="289">
        <f t="shared" si="7"/>
        <v>4.0199999999999996</v>
      </c>
      <c r="AG25" s="286"/>
      <c r="AH25" s="287">
        <v>4.5</v>
      </c>
      <c r="AI25" s="287">
        <v>4.5</v>
      </c>
      <c r="AJ25" s="287">
        <v>4.5</v>
      </c>
      <c r="AK25" s="287">
        <v>3.7</v>
      </c>
      <c r="AL25" s="287"/>
      <c r="AM25" s="287">
        <v>5</v>
      </c>
      <c r="AN25" s="287">
        <v>5</v>
      </c>
      <c r="AO25" s="287">
        <f t="shared" si="8"/>
        <v>11.780000000000001</v>
      </c>
      <c r="AP25" s="289">
        <f t="shared" si="9"/>
        <v>4.5307692307692315</v>
      </c>
      <c r="AQ25" s="286"/>
      <c r="AR25" s="286">
        <v>4</v>
      </c>
      <c r="AS25" s="287">
        <v>3.5</v>
      </c>
      <c r="AT25" s="287">
        <v>4.7</v>
      </c>
      <c r="AU25" s="287">
        <v>4.2</v>
      </c>
      <c r="AV25" s="287"/>
      <c r="AW25" s="287">
        <v>5</v>
      </c>
      <c r="AX25" s="287">
        <v>4</v>
      </c>
      <c r="AY25" s="287">
        <f t="shared" si="10"/>
        <v>10.76</v>
      </c>
      <c r="AZ25" s="289">
        <f t="shared" si="11"/>
        <v>4.138461538461538</v>
      </c>
      <c r="BA25" s="286"/>
      <c r="BB25" s="287">
        <v>4.7</v>
      </c>
      <c r="BC25" s="287">
        <v>4.2</v>
      </c>
      <c r="BD25" s="287">
        <v>4.8</v>
      </c>
      <c r="BE25" s="287">
        <v>4.2</v>
      </c>
      <c r="BF25" s="287"/>
      <c r="BG25" s="287">
        <v>5</v>
      </c>
      <c r="BH25" s="287">
        <v>4.8</v>
      </c>
      <c r="BI25" s="287">
        <f t="shared" si="12"/>
        <v>11.98</v>
      </c>
      <c r="BJ25" s="289">
        <f t="shared" si="13"/>
        <v>4.6076923076923082</v>
      </c>
    </row>
    <row r="26" spans="1:62" s="336" customFormat="1">
      <c r="B26" s="329">
        <v>83450482008</v>
      </c>
      <c r="C26" s="329" t="s">
        <v>199</v>
      </c>
      <c r="D26" s="330"/>
      <c r="E26" s="331">
        <f t="shared" si="29"/>
        <v>3.7416666666666671</v>
      </c>
      <c r="F26" s="331">
        <f t="shared" si="30"/>
        <v>2.2666666666666662</v>
      </c>
      <c r="G26" s="331">
        <f t="shared" si="0"/>
        <v>3.1769230769230776</v>
      </c>
      <c r="H26" s="331">
        <f t="shared" si="1"/>
        <v>3.3615384615384616</v>
      </c>
      <c r="I26" s="331">
        <f t="shared" si="2"/>
        <v>4.1153846153846159</v>
      </c>
      <c r="J26" s="331">
        <f t="shared" si="3"/>
        <v>2.3327051282051281</v>
      </c>
      <c r="K26" s="331">
        <v>14</v>
      </c>
      <c r="L26" s="331">
        <f t="shared" si="18"/>
        <v>3.4549273504273503</v>
      </c>
      <c r="M26" s="332"/>
      <c r="N26" s="330">
        <v>3.1</v>
      </c>
      <c r="O26" s="331">
        <v>3.8</v>
      </c>
      <c r="P26" s="331">
        <v>3.7</v>
      </c>
      <c r="Q26" s="331">
        <v>4.5</v>
      </c>
      <c r="R26" s="331">
        <v>3.5</v>
      </c>
      <c r="S26" s="331"/>
      <c r="T26" s="331">
        <v>4.2</v>
      </c>
      <c r="U26" s="333">
        <f t="shared" si="4"/>
        <v>8.98</v>
      </c>
      <c r="V26" s="334">
        <f t="shared" si="5"/>
        <v>3.7416666666666671</v>
      </c>
      <c r="W26" s="335"/>
      <c r="X26" s="331">
        <v>3.2</v>
      </c>
      <c r="Y26" s="331">
        <v>4.3</v>
      </c>
      <c r="Z26" s="331">
        <v>0</v>
      </c>
      <c r="AA26" s="331">
        <v>4.5</v>
      </c>
      <c r="AB26" s="331"/>
      <c r="AC26" s="331">
        <v>5</v>
      </c>
      <c r="AD26" s="331"/>
      <c r="AE26" s="330">
        <f t="shared" si="6"/>
        <v>5.4399999999999995</v>
      </c>
      <c r="AF26" s="333">
        <f t="shared" si="7"/>
        <v>2.2666666666666662</v>
      </c>
      <c r="AG26" s="330"/>
      <c r="AH26" s="331">
        <v>2.5</v>
      </c>
      <c r="AI26" s="331">
        <v>3.8</v>
      </c>
      <c r="AJ26" s="331">
        <v>3</v>
      </c>
      <c r="AK26" s="331">
        <v>3.2</v>
      </c>
      <c r="AL26" s="331"/>
      <c r="AM26" s="331">
        <v>4.8</v>
      </c>
      <c r="AN26" s="331">
        <v>3</v>
      </c>
      <c r="AO26" s="331">
        <f t="shared" si="8"/>
        <v>8.2600000000000016</v>
      </c>
      <c r="AP26" s="333">
        <f t="shared" si="9"/>
        <v>3.1769230769230776</v>
      </c>
      <c r="AQ26" s="330"/>
      <c r="AR26" s="330">
        <v>4.2</v>
      </c>
      <c r="AS26" s="331">
        <v>3.5</v>
      </c>
      <c r="AT26" s="331">
        <v>2</v>
      </c>
      <c r="AU26" s="331">
        <v>3.8</v>
      </c>
      <c r="AV26" s="331"/>
      <c r="AW26" s="331">
        <v>5</v>
      </c>
      <c r="AX26" s="331">
        <v>2.5</v>
      </c>
      <c r="AY26" s="331">
        <f t="shared" si="10"/>
        <v>8.74</v>
      </c>
      <c r="AZ26" s="333">
        <f t="shared" si="11"/>
        <v>3.3615384615384616</v>
      </c>
      <c r="BA26" s="330"/>
      <c r="BB26" s="331">
        <v>4.2</v>
      </c>
      <c r="BC26" s="331">
        <v>4.4000000000000004</v>
      </c>
      <c r="BD26" s="331">
        <v>3.5</v>
      </c>
      <c r="BE26" s="331">
        <v>4.8</v>
      </c>
      <c r="BF26" s="331"/>
      <c r="BG26" s="331">
        <v>5</v>
      </c>
      <c r="BH26" s="331">
        <v>3.5</v>
      </c>
      <c r="BI26" s="331">
        <f t="shared" si="12"/>
        <v>10.700000000000001</v>
      </c>
      <c r="BJ26" s="333">
        <f t="shared" si="13"/>
        <v>4.1153846153846159</v>
      </c>
    </row>
    <row r="27" spans="1:62" s="215" customFormat="1">
      <c r="B27" s="216">
        <v>83450492008</v>
      </c>
      <c r="C27" s="216" t="s">
        <v>200</v>
      </c>
      <c r="D27" s="274"/>
      <c r="E27" s="275">
        <f t="shared" si="29"/>
        <v>3.7000000000000006</v>
      </c>
      <c r="F27" s="275">
        <f t="shared" si="30"/>
        <v>2.9749999999999996</v>
      </c>
      <c r="G27" s="275">
        <f t="shared" si="0"/>
        <v>3.0692307692307699</v>
      </c>
      <c r="H27" s="275">
        <f t="shared" si="1"/>
        <v>3.5923076923076924</v>
      </c>
      <c r="I27" s="275">
        <f t="shared" si="2"/>
        <v>2.6538461538461537</v>
      </c>
      <c r="J27" s="275">
        <f t="shared" si="3"/>
        <v>2.2386538461538459</v>
      </c>
      <c r="K27" s="275">
        <v>15</v>
      </c>
      <c r="L27" s="263">
        <f t="shared" si="18"/>
        <v>3.4053205128205124</v>
      </c>
      <c r="M27" s="276"/>
      <c r="N27" s="274">
        <v>2.6</v>
      </c>
      <c r="O27" s="275">
        <v>4.3</v>
      </c>
      <c r="P27" s="275">
        <v>4.3</v>
      </c>
      <c r="Q27" s="275">
        <v>4.5</v>
      </c>
      <c r="R27" s="275">
        <v>5</v>
      </c>
      <c r="S27" s="275"/>
      <c r="T27" s="275">
        <v>3.3</v>
      </c>
      <c r="U27" s="277">
        <f t="shared" si="4"/>
        <v>8.8800000000000008</v>
      </c>
      <c r="V27" s="278">
        <f t="shared" si="5"/>
        <v>3.7000000000000006</v>
      </c>
      <c r="W27" s="279"/>
      <c r="X27" s="275">
        <v>2.8</v>
      </c>
      <c r="Y27" s="275">
        <v>2</v>
      </c>
      <c r="Z27" s="275">
        <v>3.5</v>
      </c>
      <c r="AA27" s="275">
        <v>4.7</v>
      </c>
      <c r="AB27" s="275"/>
      <c r="AC27" s="275">
        <v>5</v>
      </c>
      <c r="AD27" s="275">
        <v>2.2999999999999998</v>
      </c>
      <c r="AE27" s="274">
        <f t="shared" si="6"/>
        <v>7.14</v>
      </c>
      <c r="AF27" s="277">
        <f t="shared" si="7"/>
        <v>2.9749999999999996</v>
      </c>
      <c r="AG27" s="274"/>
      <c r="AH27" s="275">
        <v>2</v>
      </c>
      <c r="AI27" s="275">
        <v>3.5</v>
      </c>
      <c r="AJ27" s="275">
        <v>4.2</v>
      </c>
      <c r="AK27" s="275">
        <v>4.8</v>
      </c>
      <c r="AL27" s="275"/>
      <c r="AM27" s="275">
        <v>5</v>
      </c>
      <c r="AN27" s="275">
        <v>1.3</v>
      </c>
      <c r="AO27" s="275">
        <f t="shared" si="8"/>
        <v>7.98</v>
      </c>
      <c r="AP27" s="277">
        <f t="shared" si="9"/>
        <v>3.0692307692307699</v>
      </c>
      <c r="AQ27" s="274"/>
      <c r="AR27" s="274">
        <v>4</v>
      </c>
      <c r="AS27" s="275">
        <v>2</v>
      </c>
      <c r="AT27" s="275">
        <v>3.8</v>
      </c>
      <c r="AU27" s="275">
        <v>3.8</v>
      </c>
      <c r="AV27" s="275"/>
      <c r="AW27" s="275">
        <v>5</v>
      </c>
      <c r="AX27" s="275">
        <v>3.5</v>
      </c>
      <c r="AY27" s="275">
        <f t="shared" si="10"/>
        <v>9.34</v>
      </c>
      <c r="AZ27" s="277">
        <f t="shared" si="11"/>
        <v>3.5923076923076924</v>
      </c>
      <c r="BA27" s="274"/>
      <c r="BB27" s="275">
        <v>4.5</v>
      </c>
      <c r="BC27" s="275">
        <v>3.5</v>
      </c>
      <c r="BD27" s="275">
        <v>3.5</v>
      </c>
      <c r="BE27" s="275">
        <v>3.5</v>
      </c>
      <c r="BF27" s="275"/>
      <c r="BG27" s="275"/>
      <c r="BH27" s="275"/>
      <c r="BI27" s="275">
        <f t="shared" si="12"/>
        <v>6.9</v>
      </c>
      <c r="BJ27" s="277">
        <f t="shared" si="13"/>
        <v>2.6538461538461537</v>
      </c>
    </row>
    <row r="28" spans="1:62" s="221" customFormat="1">
      <c r="B28" s="222">
        <v>83450932008</v>
      </c>
      <c r="C28" s="222" t="s">
        <v>201</v>
      </c>
      <c r="D28" s="280"/>
      <c r="E28" s="281">
        <f t="shared" si="29"/>
        <v>3.7083333333333335</v>
      </c>
      <c r="F28" s="281">
        <f t="shared" si="30"/>
        <v>3.7550000000000003</v>
      </c>
      <c r="G28" s="281">
        <f t="shared" si="0"/>
        <v>4.5846153846153843</v>
      </c>
      <c r="H28" s="281">
        <f t="shared" si="1"/>
        <v>4.0076923076923077</v>
      </c>
      <c r="I28" s="281">
        <f t="shared" si="2"/>
        <v>4.361538461538462</v>
      </c>
      <c r="J28" s="281">
        <f t="shared" si="3"/>
        <v>2.8584051282051277</v>
      </c>
      <c r="K28" s="281">
        <v>13</v>
      </c>
      <c r="L28" s="263">
        <f t="shared" si="18"/>
        <v>3.9361829059829052</v>
      </c>
      <c r="M28" s="282"/>
      <c r="N28" s="280">
        <v>3.1</v>
      </c>
      <c r="O28" s="281">
        <v>3.5</v>
      </c>
      <c r="P28" s="281">
        <v>2.5</v>
      </c>
      <c r="Q28" s="281">
        <v>4.5</v>
      </c>
      <c r="R28" s="281">
        <v>4</v>
      </c>
      <c r="S28" s="281"/>
      <c r="T28" s="281">
        <v>4.9000000000000004</v>
      </c>
      <c r="U28" s="283">
        <f t="shared" si="4"/>
        <v>8.9</v>
      </c>
      <c r="V28" s="284">
        <f t="shared" si="5"/>
        <v>3.7083333333333335</v>
      </c>
      <c r="W28" s="285"/>
      <c r="X28" s="281">
        <v>3.3</v>
      </c>
      <c r="Y28" s="281">
        <v>3</v>
      </c>
      <c r="Z28" s="281">
        <v>4.83</v>
      </c>
      <c r="AA28" s="281">
        <v>4.8</v>
      </c>
      <c r="AB28" s="281"/>
      <c r="AC28" s="281">
        <v>5</v>
      </c>
      <c r="AD28" s="281">
        <v>3.3</v>
      </c>
      <c r="AE28" s="280">
        <f t="shared" si="6"/>
        <v>9.0120000000000005</v>
      </c>
      <c r="AF28" s="283">
        <f t="shared" si="7"/>
        <v>3.7550000000000003</v>
      </c>
      <c r="AG28" s="280"/>
      <c r="AH28" s="281">
        <v>4.7</v>
      </c>
      <c r="AI28" s="281">
        <v>4.7</v>
      </c>
      <c r="AJ28" s="281">
        <v>4.8</v>
      </c>
      <c r="AK28" s="281">
        <v>4.5</v>
      </c>
      <c r="AL28" s="281"/>
      <c r="AM28" s="281">
        <v>4.5999999999999996</v>
      </c>
      <c r="AN28" s="281">
        <v>4.3</v>
      </c>
      <c r="AO28" s="281">
        <f t="shared" si="8"/>
        <v>11.92</v>
      </c>
      <c r="AP28" s="283">
        <f t="shared" si="9"/>
        <v>4.5846153846153843</v>
      </c>
      <c r="AQ28" s="280"/>
      <c r="AR28" s="280">
        <v>4.7</v>
      </c>
      <c r="AS28" s="281">
        <v>2.5</v>
      </c>
      <c r="AT28" s="281">
        <v>4.5</v>
      </c>
      <c r="AU28" s="281">
        <v>3.5</v>
      </c>
      <c r="AV28" s="281"/>
      <c r="AW28" s="281">
        <v>5</v>
      </c>
      <c r="AX28" s="281">
        <v>4</v>
      </c>
      <c r="AY28" s="281">
        <f t="shared" si="10"/>
        <v>10.42</v>
      </c>
      <c r="AZ28" s="283">
        <f t="shared" si="11"/>
        <v>4.0076923076923077</v>
      </c>
      <c r="BA28" s="280"/>
      <c r="BB28" s="281">
        <v>4</v>
      </c>
      <c r="BC28" s="281">
        <v>4.5</v>
      </c>
      <c r="BD28" s="281">
        <v>4.0999999999999996</v>
      </c>
      <c r="BE28" s="281">
        <v>4.5</v>
      </c>
      <c r="BF28" s="281"/>
      <c r="BG28" s="281">
        <v>5</v>
      </c>
      <c r="BH28" s="281">
        <v>4.5</v>
      </c>
      <c r="BI28" s="281">
        <f t="shared" si="12"/>
        <v>11.34</v>
      </c>
      <c r="BJ28" s="283">
        <f t="shared" si="13"/>
        <v>4.361538461538462</v>
      </c>
    </row>
    <row r="29" spans="1:62" s="215" customFormat="1">
      <c r="B29" s="216">
        <v>83450552008</v>
      </c>
      <c r="C29" s="216" t="s">
        <v>202</v>
      </c>
      <c r="D29" s="274"/>
      <c r="E29" s="275">
        <f t="shared" si="29"/>
        <v>3.2000000000000006</v>
      </c>
      <c r="F29" s="275">
        <f t="shared" si="30"/>
        <v>3.0583333333333336</v>
      </c>
      <c r="G29" s="275">
        <f t="shared" si="0"/>
        <v>3.0384615384615383</v>
      </c>
      <c r="H29" s="275">
        <f t="shared" si="1"/>
        <v>3.9692307692307693</v>
      </c>
      <c r="I29" s="275">
        <f t="shared" si="2"/>
        <v>2.8538461538461539</v>
      </c>
      <c r="J29" s="275">
        <f t="shared" si="3"/>
        <v>2.2567820512820509</v>
      </c>
      <c r="K29" s="275">
        <v>9</v>
      </c>
      <c r="L29" s="323">
        <f t="shared" si="18"/>
        <v>3.1567820512820508</v>
      </c>
      <c r="M29" s="276"/>
      <c r="N29" s="274">
        <v>2.2000000000000002</v>
      </c>
      <c r="O29" s="275">
        <v>3</v>
      </c>
      <c r="P29" s="275">
        <v>3.3</v>
      </c>
      <c r="Q29" s="275">
        <v>4.5</v>
      </c>
      <c r="R29" s="275">
        <v>4.8</v>
      </c>
      <c r="S29" s="275"/>
      <c r="T29" s="275">
        <v>3.3</v>
      </c>
      <c r="U29" s="277">
        <f t="shared" si="4"/>
        <v>7.6800000000000006</v>
      </c>
      <c r="V29" s="278">
        <f t="shared" si="5"/>
        <v>3.2000000000000006</v>
      </c>
      <c r="W29" s="279"/>
      <c r="X29" s="275">
        <v>3</v>
      </c>
      <c r="Y29" s="275">
        <v>2</v>
      </c>
      <c r="Z29" s="275">
        <v>3.7</v>
      </c>
      <c r="AA29" s="275">
        <v>4.7</v>
      </c>
      <c r="AB29" s="275"/>
      <c r="AC29" s="275">
        <v>5</v>
      </c>
      <c r="AD29" s="275">
        <v>2.2999999999999998</v>
      </c>
      <c r="AE29" s="274">
        <f t="shared" si="6"/>
        <v>7.34</v>
      </c>
      <c r="AF29" s="277">
        <f t="shared" si="7"/>
        <v>3.0583333333333336</v>
      </c>
      <c r="AG29" s="274"/>
      <c r="AH29" s="275">
        <v>2</v>
      </c>
      <c r="AI29" s="275">
        <v>3.5</v>
      </c>
      <c r="AJ29" s="275">
        <v>4</v>
      </c>
      <c r="AK29" s="275">
        <v>4.8</v>
      </c>
      <c r="AL29" s="275"/>
      <c r="AM29" s="275">
        <v>5</v>
      </c>
      <c r="AN29" s="275">
        <v>1.3</v>
      </c>
      <c r="AO29" s="275">
        <f t="shared" si="8"/>
        <v>7.9</v>
      </c>
      <c r="AP29" s="277">
        <f t="shared" si="9"/>
        <v>3.0384615384615383</v>
      </c>
      <c r="AQ29" s="274"/>
      <c r="AR29" s="274">
        <v>4.5</v>
      </c>
      <c r="AS29" s="275">
        <v>3</v>
      </c>
      <c r="AT29" s="275">
        <v>4.5</v>
      </c>
      <c r="AU29" s="275">
        <v>3.8</v>
      </c>
      <c r="AV29" s="275"/>
      <c r="AW29" s="275">
        <v>5</v>
      </c>
      <c r="AX29" s="275">
        <v>3.5</v>
      </c>
      <c r="AY29" s="275">
        <f t="shared" si="10"/>
        <v>10.32</v>
      </c>
      <c r="AZ29" s="277">
        <f t="shared" si="11"/>
        <v>3.9692307692307693</v>
      </c>
      <c r="BA29" s="274"/>
      <c r="BB29" s="275">
        <v>3.5</v>
      </c>
      <c r="BC29" s="275">
        <v>3.5</v>
      </c>
      <c r="BD29" s="275">
        <v>3.8</v>
      </c>
      <c r="BE29" s="275">
        <v>3.5</v>
      </c>
      <c r="BF29" s="275"/>
      <c r="BG29" s="275">
        <v>5</v>
      </c>
      <c r="BH29" s="275"/>
      <c r="BI29" s="275">
        <f t="shared" si="12"/>
        <v>7.42</v>
      </c>
      <c r="BJ29" s="277">
        <f t="shared" si="13"/>
        <v>2.8538461538461539</v>
      </c>
    </row>
    <row r="30" spans="1:62" s="182" customFormat="1">
      <c r="B30" s="184">
        <v>83451322007</v>
      </c>
      <c r="C30" s="184" t="s">
        <v>203</v>
      </c>
      <c r="D30" s="298"/>
      <c r="E30" s="299">
        <f t="shared" si="29"/>
        <v>2.9</v>
      </c>
      <c r="F30" s="299">
        <f t="shared" si="30"/>
        <v>3.1083333333333329</v>
      </c>
      <c r="G30" s="299">
        <f t="shared" si="0"/>
        <v>3.8692307692307688</v>
      </c>
      <c r="H30" s="299">
        <f t="shared" si="1"/>
        <v>2.5769230769230771</v>
      </c>
      <c r="I30" s="299">
        <f t="shared" si="2"/>
        <v>4.361538461538462</v>
      </c>
      <c r="J30" s="299">
        <f t="shared" si="3"/>
        <v>2.3542435897435894</v>
      </c>
      <c r="K30" s="299">
        <v>10</v>
      </c>
      <c r="L30" s="263">
        <f t="shared" si="18"/>
        <v>3.298688034188034</v>
      </c>
      <c r="M30" s="300"/>
      <c r="N30" s="298">
        <v>2.9</v>
      </c>
      <c r="O30" s="299">
        <v>0</v>
      </c>
      <c r="P30" s="299">
        <v>3.5</v>
      </c>
      <c r="Q30" s="299">
        <v>4.5</v>
      </c>
      <c r="R30" s="299">
        <v>3.8</v>
      </c>
      <c r="S30" s="299"/>
      <c r="T30" s="299">
        <v>3.6</v>
      </c>
      <c r="U30" s="301">
        <f t="shared" si="4"/>
        <v>6.96</v>
      </c>
      <c r="V30" s="302">
        <f t="shared" si="5"/>
        <v>2.9</v>
      </c>
      <c r="W30" s="303"/>
      <c r="X30" s="299">
        <v>3.2</v>
      </c>
      <c r="Y30" s="299">
        <v>0</v>
      </c>
      <c r="Z30" s="299">
        <v>3.8</v>
      </c>
      <c r="AA30" s="299">
        <v>4.8</v>
      </c>
      <c r="AB30" s="299"/>
      <c r="AC30" s="299">
        <v>5</v>
      </c>
      <c r="AD30" s="299">
        <v>3.5</v>
      </c>
      <c r="AE30" s="298">
        <f t="shared" si="6"/>
        <v>7.4599999999999991</v>
      </c>
      <c r="AF30" s="301">
        <f t="shared" si="7"/>
        <v>3.1083333333333329</v>
      </c>
      <c r="AG30" s="298"/>
      <c r="AH30" s="299">
        <v>3</v>
      </c>
      <c r="AI30" s="299">
        <v>3</v>
      </c>
      <c r="AJ30" s="299">
        <v>4.5999999999999996</v>
      </c>
      <c r="AK30" s="299">
        <v>3.8</v>
      </c>
      <c r="AL30" s="299"/>
      <c r="AM30" s="299">
        <v>5</v>
      </c>
      <c r="AN30" s="299">
        <v>4.5</v>
      </c>
      <c r="AO30" s="299">
        <f t="shared" si="8"/>
        <v>10.059999999999999</v>
      </c>
      <c r="AP30" s="301">
        <f t="shared" si="9"/>
        <v>3.8692307692307688</v>
      </c>
      <c r="AQ30" s="298"/>
      <c r="AR30" s="298">
        <v>3.5</v>
      </c>
      <c r="AS30" s="299">
        <v>0</v>
      </c>
      <c r="AT30" s="299">
        <v>3.5</v>
      </c>
      <c r="AU30" s="299">
        <v>0</v>
      </c>
      <c r="AV30" s="299"/>
      <c r="AW30" s="299">
        <v>4</v>
      </c>
      <c r="AX30" s="299">
        <v>4</v>
      </c>
      <c r="AY30" s="299">
        <f t="shared" si="10"/>
        <v>6.6999999999999993</v>
      </c>
      <c r="AZ30" s="301">
        <f t="shared" si="11"/>
        <v>2.5769230769230771</v>
      </c>
      <c r="BA30" s="298"/>
      <c r="BB30" s="299">
        <v>4.2</v>
      </c>
      <c r="BC30" s="299">
        <v>4</v>
      </c>
      <c r="BD30" s="299">
        <v>4.5</v>
      </c>
      <c r="BE30" s="299">
        <v>4</v>
      </c>
      <c r="BF30" s="299"/>
      <c r="BG30" s="299">
        <v>5</v>
      </c>
      <c r="BH30" s="299">
        <v>4.7</v>
      </c>
      <c r="BI30" s="299">
        <f t="shared" si="12"/>
        <v>11.34</v>
      </c>
      <c r="BJ30" s="301">
        <f t="shared" si="13"/>
        <v>4.361538461538462</v>
      </c>
    </row>
    <row r="31" spans="1:62" s="182" customFormat="1">
      <c r="B31" s="184">
        <v>83450702008</v>
      </c>
      <c r="C31" s="184" t="s">
        <v>204</v>
      </c>
      <c r="D31" s="298"/>
      <c r="E31" s="299">
        <f t="shared" si="29"/>
        <v>3.7250000000000001</v>
      </c>
      <c r="F31" s="299">
        <f t="shared" si="30"/>
        <v>3.7416666666666671</v>
      </c>
      <c r="G31" s="299">
        <f t="shared" si="0"/>
        <v>3.8692307692307697</v>
      </c>
      <c r="H31" s="299">
        <f t="shared" si="1"/>
        <v>3.6230769230769231</v>
      </c>
      <c r="I31" s="299">
        <f t="shared" si="2"/>
        <v>4.2923076923076922</v>
      </c>
      <c r="J31" s="299">
        <f t="shared" si="3"/>
        <v>2.695179487179487</v>
      </c>
      <c r="K31" s="299">
        <v>16</v>
      </c>
      <c r="L31" s="263">
        <f t="shared" si="18"/>
        <v>3.9062905982905982</v>
      </c>
      <c r="M31" s="300"/>
      <c r="N31" s="298">
        <v>3.6</v>
      </c>
      <c r="O31" s="299">
        <v>3.2</v>
      </c>
      <c r="P31" s="299">
        <v>4.8</v>
      </c>
      <c r="Q31" s="299">
        <v>4.5</v>
      </c>
      <c r="R31" s="299">
        <v>5</v>
      </c>
      <c r="S31" s="299"/>
      <c r="T31" s="299">
        <v>2.8</v>
      </c>
      <c r="U31" s="301">
        <f t="shared" si="4"/>
        <v>8.9400000000000013</v>
      </c>
      <c r="V31" s="302">
        <f t="shared" si="5"/>
        <v>3.7250000000000001</v>
      </c>
      <c r="W31" s="303"/>
      <c r="X31" s="299">
        <v>3.6</v>
      </c>
      <c r="Y31" s="299">
        <v>4</v>
      </c>
      <c r="Z31" s="299">
        <v>3</v>
      </c>
      <c r="AA31" s="299">
        <v>4.8</v>
      </c>
      <c r="AB31" s="299"/>
      <c r="AC31" s="299">
        <v>5</v>
      </c>
      <c r="AD31" s="299">
        <v>3.5</v>
      </c>
      <c r="AE31" s="298">
        <f t="shared" si="6"/>
        <v>8.98</v>
      </c>
      <c r="AF31" s="301">
        <f t="shared" si="7"/>
        <v>3.7416666666666671</v>
      </c>
      <c r="AG31" s="298"/>
      <c r="AH31" s="299">
        <v>3</v>
      </c>
      <c r="AI31" s="299">
        <v>3</v>
      </c>
      <c r="AJ31" s="299">
        <v>4.7</v>
      </c>
      <c r="AK31" s="299">
        <v>3.8</v>
      </c>
      <c r="AL31" s="299"/>
      <c r="AM31" s="299">
        <v>4.8</v>
      </c>
      <c r="AN31" s="299">
        <v>4.5</v>
      </c>
      <c r="AO31" s="299">
        <f t="shared" si="8"/>
        <v>10.06</v>
      </c>
      <c r="AP31" s="301">
        <f t="shared" si="9"/>
        <v>3.8692307692307697</v>
      </c>
      <c r="AQ31" s="298"/>
      <c r="AR31" s="298">
        <v>3.5</v>
      </c>
      <c r="AS31" s="299">
        <v>2.5</v>
      </c>
      <c r="AT31" s="299">
        <v>3.7</v>
      </c>
      <c r="AU31" s="299">
        <v>3.6</v>
      </c>
      <c r="AV31" s="299"/>
      <c r="AW31" s="299">
        <v>5</v>
      </c>
      <c r="AX31" s="299">
        <v>4</v>
      </c>
      <c r="AY31" s="299">
        <f t="shared" si="10"/>
        <v>9.42</v>
      </c>
      <c r="AZ31" s="301">
        <f t="shared" si="11"/>
        <v>3.6230769230769231</v>
      </c>
      <c r="BA31" s="298"/>
      <c r="BB31" s="299">
        <v>4.3</v>
      </c>
      <c r="BC31" s="299">
        <v>4</v>
      </c>
      <c r="BD31" s="299">
        <v>3.9</v>
      </c>
      <c r="BE31" s="299">
        <v>4</v>
      </c>
      <c r="BF31" s="299"/>
      <c r="BG31" s="299">
        <v>5</v>
      </c>
      <c r="BH31" s="299">
        <v>4.7</v>
      </c>
      <c r="BI31" s="299">
        <f t="shared" si="12"/>
        <v>11.16</v>
      </c>
      <c r="BJ31" s="301">
        <f t="shared" si="13"/>
        <v>4.2923076923076922</v>
      </c>
    </row>
    <row r="32" spans="1:62" s="182" customFormat="1">
      <c r="B32" s="184">
        <v>83450712008</v>
      </c>
      <c r="C32" s="184" t="s">
        <v>205</v>
      </c>
      <c r="D32" s="298"/>
      <c r="E32" s="299">
        <f t="shared" si="29"/>
        <v>3.0416666666666665</v>
      </c>
      <c r="F32" s="299">
        <f t="shared" si="30"/>
        <v>3.7041666666666671</v>
      </c>
      <c r="G32" s="299">
        <f t="shared" si="0"/>
        <v>3.8230769230769228</v>
      </c>
      <c r="H32" s="299">
        <f t="shared" si="1"/>
        <v>3.8769230769230769</v>
      </c>
      <c r="I32" s="299">
        <f t="shared" si="2"/>
        <v>4.3461538461538458</v>
      </c>
      <c r="J32" s="299">
        <f t="shared" si="3"/>
        <v>2.6308782051282051</v>
      </c>
      <c r="K32" s="299">
        <v>19</v>
      </c>
      <c r="L32" s="263">
        <f t="shared" si="18"/>
        <v>3.9753226495726497</v>
      </c>
      <c r="M32" s="300"/>
      <c r="N32" s="298">
        <v>2.5</v>
      </c>
      <c r="O32" s="299">
        <v>3.8</v>
      </c>
      <c r="P32" s="299">
        <v>2.5</v>
      </c>
      <c r="Q32" s="299">
        <v>4.5</v>
      </c>
      <c r="R32" s="299">
        <v>3.5</v>
      </c>
      <c r="S32" s="299"/>
      <c r="T32" s="299">
        <v>2.8</v>
      </c>
      <c r="U32" s="301">
        <f t="shared" si="4"/>
        <v>7.3</v>
      </c>
      <c r="V32" s="302">
        <f t="shared" si="5"/>
        <v>3.0416666666666665</v>
      </c>
      <c r="W32" s="303"/>
      <c r="X32" s="299">
        <v>2.2999999999999998</v>
      </c>
      <c r="Y32" s="299">
        <v>4</v>
      </c>
      <c r="Z32" s="299">
        <v>4.2</v>
      </c>
      <c r="AA32" s="299">
        <v>4.8</v>
      </c>
      <c r="AB32" s="299"/>
      <c r="AC32" s="299">
        <v>5.5</v>
      </c>
      <c r="AD32" s="299">
        <v>3.5</v>
      </c>
      <c r="AE32" s="298">
        <f t="shared" si="6"/>
        <v>8.89</v>
      </c>
      <c r="AF32" s="301">
        <f t="shared" si="7"/>
        <v>3.7041666666666671</v>
      </c>
      <c r="AG32" s="298"/>
      <c r="AH32" s="299">
        <v>3</v>
      </c>
      <c r="AI32" s="299">
        <v>3</v>
      </c>
      <c r="AJ32" s="299">
        <v>4.4000000000000004</v>
      </c>
      <c r="AK32" s="299">
        <v>3.8</v>
      </c>
      <c r="AL32" s="299"/>
      <c r="AM32" s="299">
        <v>4.8</v>
      </c>
      <c r="AN32" s="299">
        <v>4.5</v>
      </c>
      <c r="AO32" s="299">
        <f t="shared" si="8"/>
        <v>9.94</v>
      </c>
      <c r="AP32" s="301">
        <f t="shared" si="9"/>
        <v>3.8230769230769228</v>
      </c>
      <c r="AQ32" s="298"/>
      <c r="AR32" s="298">
        <v>4</v>
      </c>
      <c r="AS32" s="299">
        <v>2.5</v>
      </c>
      <c r="AT32" s="299">
        <v>4.5999999999999996</v>
      </c>
      <c r="AU32" s="299">
        <v>3.6</v>
      </c>
      <c r="AV32" s="299"/>
      <c r="AW32" s="299">
        <v>5</v>
      </c>
      <c r="AX32" s="299">
        <v>4</v>
      </c>
      <c r="AY32" s="299">
        <f t="shared" si="10"/>
        <v>10.08</v>
      </c>
      <c r="AZ32" s="301">
        <f t="shared" si="11"/>
        <v>3.8769230769230769</v>
      </c>
      <c r="BA32" s="298"/>
      <c r="BB32" s="299">
        <v>4.5999999999999996</v>
      </c>
      <c r="BC32" s="299">
        <v>4</v>
      </c>
      <c r="BD32" s="299">
        <v>3.8</v>
      </c>
      <c r="BE32" s="299">
        <v>4</v>
      </c>
      <c r="BF32" s="299"/>
      <c r="BG32" s="299">
        <v>5</v>
      </c>
      <c r="BH32" s="299">
        <v>4.7</v>
      </c>
      <c r="BI32" s="299">
        <f t="shared" si="12"/>
        <v>11.299999999999999</v>
      </c>
      <c r="BJ32" s="301">
        <f t="shared" si="13"/>
        <v>4.3461538461538458</v>
      </c>
    </row>
    <row r="33" spans="2:62" s="217" customFormat="1" ht="15.75" thickBot="1">
      <c r="B33" s="218">
        <v>83450152008</v>
      </c>
      <c r="C33" s="218" t="s">
        <v>232</v>
      </c>
      <c r="D33" s="286"/>
      <c r="E33" s="287">
        <f t="shared" si="29"/>
        <v>2.7166666666666663</v>
      </c>
      <c r="F33" s="287">
        <f t="shared" si="30"/>
        <v>3.936666666666667</v>
      </c>
      <c r="G33" s="287">
        <f t="shared" si="0"/>
        <v>4.1692307692307695</v>
      </c>
      <c r="H33" s="287">
        <f t="shared" si="1"/>
        <v>2.7538461538461538</v>
      </c>
      <c r="I33" s="287">
        <f t="shared" si="2"/>
        <v>4.3923076923076918</v>
      </c>
      <c r="J33" s="287">
        <f t="shared" si="3"/>
        <v>2.5156205128205125</v>
      </c>
      <c r="K33" s="287">
        <v>14</v>
      </c>
      <c r="L33" s="230">
        <f t="shared" si="18"/>
        <v>3.6378427350427347</v>
      </c>
      <c r="M33" s="288"/>
      <c r="N33" s="304">
        <v>2.5</v>
      </c>
      <c r="O33" s="305">
        <v>0</v>
      </c>
      <c r="P33" s="305">
        <v>3.4</v>
      </c>
      <c r="Q33" s="305">
        <v>0</v>
      </c>
      <c r="R33" s="305">
        <v>4.5</v>
      </c>
      <c r="S33" s="305"/>
      <c r="T33" s="305">
        <v>4.5999999999999996</v>
      </c>
      <c r="U33" s="289">
        <f t="shared" si="4"/>
        <v>6.52</v>
      </c>
      <c r="V33" s="290">
        <f t="shared" si="5"/>
        <v>2.7166666666666663</v>
      </c>
      <c r="W33" s="291"/>
      <c r="X33" s="305">
        <v>3.2</v>
      </c>
      <c r="Y33" s="305">
        <v>4</v>
      </c>
      <c r="Z33" s="305">
        <v>4.5</v>
      </c>
      <c r="AA33" s="305">
        <v>4.8</v>
      </c>
      <c r="AB33" s="287"/>
      <c r="AC33" s="287">
        <v>4</v>
      </c>
      <c r="AD33" s="287">
        <v>4.5999999999999996</v>
      </c>
      <c r="AE33" s="286">
        <f t="shared" si="6"/>
        <v>9.4480000000000004</v>
      </c>
      <c r="AF33" s="289">
        <f t="shared" si="7"/>
        <v>3.936666666666667</v>
      </c>
      <c r="AG33" s="286"/>
      <c r="AH33" s="305">
        <v>3.2</v>
      </c>
      <c r="AI33" s="305">
        <v>4</v>
      </c>
      <c r="AJ33" s="305">
        <v>4.5</v>
      </c>
      <c r="AK33" s="305">
        <v>4.8</v>
      </c>
      <c r="AL33" s="287"/>
      <c r="AM33" s="305">
        <v>3</v>
      </c>
      <c r="AN33" s="305">
        <v>5</v>
      </c>
      <c r="AO33" s="287">
        <f t="shared" si="8"/>
        <v>10.84</v>
      </c>
      <c r="AP33" s="289">
        <f t="shared" si="9"/>
        <v>4.1692307692307695</v>
      </c>
      <c r="AQ33" s="286"/>
      <c r="AR33" s="305">
        <v>3.6</v>
      </c>
      <c r="AS33" s="305">
        <v>0</v>
      </c>
      <c r="AT33" s="305">
        <v>4</v>
      </c>
      <c r="AU33" s="305">
        <v>0</v>
      </c>
      <c r="AV33" s="305"/>
      <c r="AW33" s="305">
        <v>5</v>
      </c>
      <c r="AX33" s="305">
        <v>4</v>
      </c>
      <c r="AY33" s="287">
        <f t="shared" si="10"/>
        <v>7.16</v>
      </c>
      <c r="AZ33" s="289">
        <f t="shared" si="11"/>
        <v>2.7538461538461538</v>
      </c>
      <c r="BA33" s="286"/>
      <c r="BB33" s="287">
        <v>4.3</v>
      </c>
      <c r="BC33" s="305">
        <v>4.2</v>
      </c>
      <c r="BD33" s="305">
        <v>4</v>
      </c>
      <c r="BE33" s="305">
        <v>4.2</v>
      </c>
      <c r="BF33" s="305"/>
      <c r="BG33" s="305">
        <v>5</v>
      </c>
      <c r="BH33" s="305">
        <v>4.8</v>
      </c>
      <c r="BI33" s="287">
        <f t="shared" si="12"/>
        <v>11.419999999999998</v>
      </c>
      <c r="BJ33" s="289">
        <f t="shared" si="13"/>
        <v>4.3923076923076918</v>
      </c>
    </row>
    <row r="34" spans="2:62" s="213" customFormat="1">
      <c r="B34" s="213">
        <v>83400762008</v>
      </c>
      <c r="C34" s="213" t="s">
        <v>241</v>
      </c>
      <c r="D34" s="292"/>
      <c r="E34" s="293">
        <f t="shared" si="29"/>
        <v>3.7083333333333335</v>
      </c>
      <c r="F34" s="293">
        <f t="shared" si="30"/>
        <v>2.7666666666666671</v>
      </c>
      <c r="G34" s="293">
        <f t="shared" si="0"/>
        <v>2.2999999999999998</v>
      </c>
      <c r="H34" s="293">
        <f t="shared" si="1"/>
        <v>2.3923076923076918</v>
      </c>
      <c r="I34" s="293">
        <f t="shared" si="2"/>
        <v>1.4923076923076921</v>
      </c>
      <c r="J34" s="293">
        <f t="shared" si="3"/>
        <v>1.7723461538461536</v>
      </c>
      <c r="K34" s="293">
        <v>16</v>
      </c>
      <c r="L34" s="323">
        <f t="shared" si="18"/>
        <v>2.9834572649572646</v>
      </c>
      <c r="M34" s="294"/>
      <c r="N34" s="292">
        <v>3.3</v>
      </c>
      <c r="O34" s="293">
        <v>3</v>
      </c>
      <c r="P34" s="293">
        <v>2.8</v>
      </c>
      <c r="Q34" s="293">
        <v>4.5</v>
      </c>
      <c r="R34" s="293">
        <v>5</v>
      </c>
      <c r="S34" s="293"/>
      <c r="T34" s="293">
        <v>4.5</v>
      </c>
      <c r="U34" s="295">
        <f t="shared" si="4"/>
        <v>8.9</v>
      </c>
      <c r="V34" s="296">
        <f t="shared" si="5"/>
        <v>3.7083333333333335</v>
      </c>
      <c r="W34" s="297"/>
      <c r="X34" s="293"/>
      <c r="Y34" s="293">
        <v>3</v>
      </c>
      <c r="Z34" s="293">
        <v>4</v>
      </c>
      <c r="AA34" s="293">
        <v>3</v>
      </c>
      <c r="AB34" s="293"/>
      <c r="AC34" s="293">
        <v>5</v>
      </c>
      <c r="AD34" s="293">
        <v>4.4000000000000004</v>
      </c>
      <c r="AE34" s="292">
        <f t="shared" si="6"/>
        <v>6.6400000000000006</v>
      </c>
      <c r="AF34" s="295">
        <f t="shared" si="7"/>
        <v>2.7666666666666671</v>
      </c>
      <c r="AG34" s="292"/>
      <c r="AH34" s="293"/>
      <c r="AI34" s="293"/>
      <c r="AJ34" s="293">
        <v>2.8</v>
      </c>
      <c r="AK34" s="293">
        <v>4.5</v>
      </c>
      <c r="AL34" s="293"/>
      <c r="AM34" s="293"/>
      <c r="AN34" s="293">
        <v>5.0999999999999996</v>
      </c>
      <c r="AO34" s="293">
        <f t="shared" si="8"/>
        <v>5.9799999999999995</v>
      </c>
      <c r="AP34" s="295">
        <f t="shared" si="9"/>
        <v>2.2999999999999998</v>
      </c>
      <c r="AQ34" s="292"/>
      <c r="AR34" s="292">
        <v>3</v>
      </c>
      <c r="AS34" s="293"/>
      <c r="AT34" s="293"/>
      <c r="AU34" s="293">
        <v>4.3</v>
      </c>
      <c r="AV34" s="293"/>
      <c r="AW34" s="293"/>
      <c r="AX34" s="293">
        <v>4.5</v>
      </c>
      <c r="AY34" s="293">
        <f t="shared" si="10"/>
        <v>6.2199999999999989</v>
      </c>
      <c r="AZ34" s="295">
        <f t="shared" si="11"/>
        <v>2.3923076923076918</v>
      </c>
      <c r="BA34" s="292"/>
      <c r="BB34" s="293">
        <v>3.8</v>
      </c>
      <c r="BC34" s="293">
        <v>0</v>
      </c>
      <c r="BD34" s="293">
        <v>4</v>
      </c>
      <c r="BE34" s="293">
        <v>0</v>
      </c>
      <c r="BF34" s="293"/>
      <c r="BG34" s="293"/>
      <c r="BH34" s="293"/>
      <c r="BI34" s="293">
        <f t="shared" si="12"/>
        <v>3.88</v>
      </c>
      <c r="BJ34" s="295">
        <f t="shared" si="13"/>
        <v>1.4923076923076921</v>
      </c>
    </row>
    <row r="35" spans="2:62">
      <c r="B35" s="119">
        <v>84301172010</v>
      </c>
      <c r="C35" s="119" t="s">
        <v>253</v>
      </c>
      <c r="K35" s="119">
        <v>36</v>
      </c>
      <c r="L35" s="415">
        <v>2.25</v>
      </c>
    </row>
    <row r="36" spans="2:62" ht="23.25">
      <c r="I36" s="324" t="s">
        <v>250</v>
      </c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microbiologia</vt:lpstr>
      <vt:lpstr>QUIMICA</vt:lpstr>
      <vt:lpstr>DINAMICA</vt:lpstr>
      <vt:lpstr>organica-tunal</vt:lpstr>
      <vt:lpstr>ORGANICAkennedy</vt:lpstr>
      <vt:lpstr>BIOPROCESOS</vt:lpstr>
      <vt:lpstr>ETOLOGIA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equipo 13</cp:lastModifiedBy>
  <dcterms:created xsi:type="dcterms:W3CDTF">2011-03-11T21:18:51Z</dcterms:created>
  <dcterms:modified xsi:type="dcterms:W3CDTF">2011-12-22T01:29:27Z</dcterms:modified>
</cp:coreProperties>
</file>